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ml.chartshapes+xml"/>
  <Override PartName="/xl/charts/chart5.xml" ContentType="application/vnd.openxmlformats-officedocument.drawingml.chart+xml"/>
  <Override PartName="/xl/drawings/drawing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Project_Admin\Papers fellowship\The published ones\Minuta lipid\Data for archive\"/>
    </mc:Choice>
  </mc:AlternateContent>
  <bookViews>
    <workbookView xWindow="0" yWindow="0" windowWidth="24000" windowHeight="9735" activeTab="3"/>
  </bookViews>
  <sheets>
    <sheet name="Calibration" sheetId="1" r:id="rId1"/>
    <sheet name="Important data + Explanation" sheetId="2" r:id="rId2"/>
    <sheet name="FAME Profiles" sheetId="3" r:id="rId3"/>
    <sheet name="graphs" sheetId="4" r:id="rId4"/>
  </sheets>
  <calcPr calcId="152511"/>
</workbook>
</file>

<file path=xl/calcChain.xml><?xml version="1.0" encoding="utf-8"?>
<calcChain xmlns="http://schemas.openxmlformats.org/spreadsheetml/2006/main">
  <c r="I30" i="3" l="1"/>
  <c r="I31" i="3"/>
  <c r="I32" i="3"/>
  <c r="T7" i="3"/>
  <c r="U7" i="3" s="1"/>
  <c r="T13" i="3"/>
  <c r="U13" i="3" s="1"/>
  <c r="S32" i="3" l="1"/>
  <c r="T32" i="3" s="1"/>
  <c r="U32" i="3" s="1"/>
  <c r="S31" i="3"/>
  <c r="T31" i="3" s="1"/>
  <c r="U31" i="3" s="1"/>
  <c r="S30" i="3"/>
  <c r="T30" i="3" s="1"/>
  <c r="U30" i="3" s="1"/>
  <c r="S29" i="3"/>
  <c r="T29" i="3" s="1"/>
  <c r="U29" i="3" s="1"/>
  <c r="S28" i="3"/>
  <c r="T28" i="3" s="1"/>
  <c r="U28" i="3" s="1"/>
  <c r="S27" i="3"/>
  <c r="T27" i="3" s="1"/>
  <c r="U27" i="3" s="1"/>
  <c r="S26" i="3"/>
  <c r="T26" i="3" s="1"/>
  <c r="U26" i="3" s="1"/>
  <c r="S25" i="3"/>
  <c r="T25" i="3" s="1"/>
  <c r="U25" i="3" s="1"/>
  <c r="S23" i="3"/>
  <c r="T23" i="3" s="1"/>
  <c r="U23" i="3" s="1"/>
  <c r="S22" i="3"/>
  <c r="T22" i="3" s="1"/>
  <c r="U22" i="3" s="1"/>
  <c r="S21" i="3"/>
  <c r="T21" i="3" s="1"/>
  <c r="U21" i="3" s="1"/>
  <c r="S20" i="3"/>
  <c r="T20" i="3" s="1"/>
  <c r="U20" i="3" s="1"/>
  <c r="S19" i="3"/>
  <c r="T19" i="3" s="1"/>
  <c r="U19" i="3" s="1"/>
  <c r="S18" i="3"/>
  <c r="T18" i="3" s="1"/>
  <c r="U18" i="3" s="1"/>
  <c r="S17" i="3"/>
  <c r="T17" i="3" s="1"/>
  <c r="U17" i="3" s="1"/>
  <c r="S16" i="3"/>
  <c r="T16" i="3" s="1"/>
  <c r="U16" i="3" s="1"/>
  <c r="S15" i="3"/>
  <c r="T15" i="3" s="1"/>
  <c r="U15" i="3" s="1"/>
  <c r="S14" i="3"/>
  <c r="T14" i="3" s="1"/>
  <c r="U14" i="3" s="1"/>
  <c r="S12" i="3"/>
  <c r="T12" i="3" s="1"/>
  <c r="U12" i="3" s="1"/>
  <c r="S11" i="3"/>
  <c r="T11" i="3" s="1"/>
  <c r="U11" i="3" s="1"/>
  <c r="S10" i="3"/>
  <c r="T10" i="3" s="1"/>
  <c r="U10" i="3" s="1"/>
  <c r="S9" i="3"/>
  <c r="T9" i="3" s="1"/>
  <c r="U9" i="3" s="1"/>
  <c r="S8" i="3"/>
  <c r="T8" i="3" s="1"/>
  <c r="U8" i="3" s="1"/>
  <c r="S6" i="3"/>
  <c r="T6" i="3" s="1"/>
  <c r="U6" i="3" s="1"/>
  <c r="S5" i="3"/>
  <c r="T5" i="3" s="1"/>
  <c r="U5" i="3" s="1"/>
  <c r="S4" i="3"/>
  <c r="T4" i="3" s="1"/>
  <c r="U4" i="3" s="1"/>
  <c r="S3" i="3"/>
  <c r="T3" i="3" s="1"/>
  <c r="U3" i="3" s="1"/>
  <c r="V15" i="3" l="1"/>
  <c r="V6" i="3"/>
  <c r="V29" i="3"/>
  <c r="V21" i="3"/>
  <c r="V9" i="3"/>
  <c r="V18" i="3"/>
  <c r="V27" i="3"/>
  <c r="V23" i="3"/>
  <c r="V11" i="3"/>
  <c r="V25" i="3"/>
  <c r="V17" i="3"/>
  <c r="R5" i="3"/>
  <c r="R7" i="3"/>
  <c r="R9" i="3"/>
  <c r="R11" i="3"/>
  <c r="R13" i="3"/>
  <c r="R15" i="3"/>
  <c r="R17" i="3"/>
  <c r="R19" i="3"/>
  <c r="R21" i="3"/>
  <c r="R23" i="3"/>
  <c r="R25" i="3"/>
  <c r="R27" i="3"/>
  <c r="R29" i="3"/>
  <c r="Q4" i="3"/>
  <c r="Q5" i="3"/>
  <c r="Q6" i="3"/>
  <c r="Q7" i="3"/>
  <c r="Q8" i="3"/>
  <c r="Q9" i="3"/>
  <c r="Q10" i="3"/>
  <c r="Q11" i="3"/>
  <c r="Q12" i="3"/>
  <c r="Q13" i="3"/>
  <c r="Q14" i="3"/>
  <c r="Q15" i="3"/>
  <c r="Q16" i="3"/>
  <c r="Q17" i="3"/>
  <c r="Q18" i="3"/>
  <c r="Q19" i="3"/>
  <c r="Q20" i="3"/>
  <c r="Q21" i="3"/>
  <c r="Q22" i="3"/>
  <c r="Q23" i="3"/>
  <c r="Q24" i="3"/>
  <c r="Q25" i="3"/>
  <c r="Q26" i="3"/>
  <c r="Q27" i="3"/>
  <c r="Q28" i="3"/>
  <c r="Q29" i="3"/>
  <c r="Q30" i="3"/>
  <c r="Q31" i="3"/>
  <c r="Q32" i="3"/>
  <c r="Q3" i="3"/>
  <c r="R3" i="3" s="1"/>
  <c r="O4" i="3"/>
  <c r="O5" i="3"/>
  <c r="O6" i="3"/>
  <c r="O7" i="3"/>
  <c r="O8" i="3"/>
  <c r="O9" i="3"/>
  <c r="O10" i="3"/>
  <c r="O11" i="3"/>
  <c r="O12" i="3"/>
  <c r="O13" i="3"/>
  <c r="O14" i="3"/>
  <c r="O15" i="3"/>
  <c r="O16" i="3"/>
  <c r="O17" i="3"/>
  <c r="O18" i="3"/>
  <c r="O19" i="3"/>
  <c r="O20" i="3"/>
  <c r="O21" i="3"/>
  <c r="O22" i="3"/>
  <c r="O23" i="3"/>
  <c r="O24" i="3"/>
  <c r="O25" i="3"/>
  <c r="O26" i="3"/>
  <c r="O27" i="3"/>
  <c r="O28" i="3"/>
  <c r="O29" i="3"/>
  <c r="O30" i="3"/>
  <c r="O31" i="3"/>
  <c r="O32" i="3"/>
  <c r="O3" i="3"/>
  <c r="M4" i="3"/>
  <c r="M5" i="3"/>
  <c r="M6" i="3"/>
  <c r="M7" i="3"/>
  <c r="M8" i="3"/>
  <c r="M9" i="3"/>
  <c r="M10" i="3"/>
  <c r="M11" i="3"/>
  <c r="M12" i="3"/>
  <c r="M13" i="3"/>
  <c r="M14" i="3"/>
  <c r="M15" i="3"/>
  <c r="M16" i="3"/>
  <c r="M17" i="3"/>
  <c r="M18" i="3"/>
  <c r="M19" i="3"/>
  <c r="M20" i="3"/>
  <c r="M21" i="3"/>
  <c r="M22" i="3"/>
  <c r="M23" i="3"/>
  <c r="M24" i="3"/>
  <c r="M25" i="3"/>
  <c r="M26" i="3"/>
  <c r="M27" i="3"/>
  <c r="M28" i="3"/>
  <c r="M29" i="3"/>
  <c r="M30" i="3"/>
  <c r="M31" i="3"/>
  <c r="M32" i="3"/>
  <c r="M3" i="3"/>
  <c r="F4" i="3"/>
  <c r="F5" i="3"/>
  <c r="H5" i="3" s="1"/>
  <c r="W5" i="3" s="1"/>
  <c r="F6" i="3"/>
  <c r="H6" i="3" s="1"/>
  <c r="W6" i="3" s="1"/>
  <c r="F7" i="3"/>
  <c r="F8" i="3"/>
  <c r="F9" i="3"/>
  <c r="H9" i="3" s="1"/>
  <c r="W9" i="3" s="1"/>
  <c r="F10" i="3"/>
  <c r="F11" i="3"/>
  <c r="H11" i="3" s="1"/>
  <c r="W11" i="3" s="1"/>
  <c r="F12" i="3"/>
  <c r="F13" i="3"/>
  <c r="F14" i="3"/>
  <c r="F15" i="3"/>
  <c r="H15" i="3" s="1"/>
  <c r="W15" i="3" s="1"/>
  <c r="F16" i="3"/>
  <c r="F17" i="3"/>
  <c r="H17" i="3" s="1"/>
  <c r="W17" i="3" s="1"/>
  <c r="F18" i="3"/>
  <c r="H18" i="3" s="1"/>
  <c r="W18" i="3" s="1"/>
  <c r="F19" i="3"/>
  <c r="H19" i="3" s="1"/>
  <c r="W19" i="3" s="1"/>
  <c r="F20" i="3"/>
  <c r="F21" i="3"/>
  <c r="H21" i="3" s="1"/>
  <c r="W21" i="3" s="1"/>
  <c r="F22" i="3"/>
  <c r="F23" i="3"/>
  <c r="H23" i="3" s="1"/>
  <c r="W23" i="3" s="1"/>
  <c r="F24" i="3"/>
  <c r="H24" i="3" s="1"/>
  <c r="F25" i="3"/>
  <c r="H25" i="3" s="1"/>
  <c r="W25" i="3" s="1"/>
  <c r="F26" i="3"/>
  <c r="F27" i="3"/>
  <c r="H27" i="3" s="1"/>
  <c r="W27" i="3" s="1"/>
  <c r="F28" i="3"/>
  <c r="F29" i="3"/>
  <c r="H29" i="3" s="1"/>
  <c r="W29" i="3" s="1"/>
  <c r="F30" i="3"/>
  <c r="F31" i="3"/>
  <c r="H31" i="3" s="1"/>
  <c r="W31" i="3" s="1"/>
  <c r="F32" i="3"/>
  <c r="F3" i="3"/>
  <c r="K4" i="3"/>
  <c r="K5" i="3"/>
  <c r="K6" i="3"/>
  <c r="K7" i="3"/>
  <c r="K8" i="3"/>
  <c r="K9" i="3"/>
  <c r="K10" i="3"/>
  <c r="K11" i="3"/>
  <c r="K12" i="3"/>
  <c r="K13" i="3"/>
  <c r="K14" i="3"/>
  <c r="K15" i="3"/>
  <c r="K16" i="3"/>
  <c r="K17" i="3"/>
  <c r="K18" i="3"/>
  <c r="K19" i="3"/>
  <c r="K20" i="3"/>
  <c r="K21" i="3"/>
  <c r="K22" i="3"/>
  <c r="K23" i="3"/>
  <c r="K24" i="3"/>
  <c r="K25" i="3"/>
  <c r="K26" i="3"/>
  <c r="K27" i="3"/>
  <c r="K28" i="3"/>
  <c r="K29" i="3"/>
  <c r="K30" i="3"/>
  <c r="K31" i="3"/>
  <c r="K32" i="3"/>
  <c r="K3" i="3"/>
  <c r="I3" i="3"/>
  <c r="I4" i="3"/>
  <c r="I5" i="3"/>
  <c r="I6" i="3"/>
  <c r="I7" i="3"/>
  <c r="I8" i="3"/>
  <c r="I9" i="3"/>
  <c r="I10" i="3"/>
  <c r="I11" i="3"/>
  <c r="I12" i="3"/>
  <c r="I14" i="3"/>
  <c r="I15" i="3"/>
  <c r="I16" i="3"/>
  <c r="I17" i="3"/>
  <c r="I18" i="3"/>
  <c r="I19" i="3"/>
  <c r="I20" i="3"/>
  <c r="I21" i="3"/>
  <c r="I22" i="3"/>
  <c r="I23" i="3"/>
  <c r="I24" i="3"/>
  <c r="I25" i="3"/>
  <c r="I26" i="3"/>
  <c r="I27" i="3"/>
  <c r="I28" i="3"/>
  <c r="I29" i="3"/>
  <c r="I13" i="3"/>
  <c r="DR45" i="1"/>
  <c r="DS45" i="1" s="1"/>
  <c r="DT45" i="1" s="1"/>
  <c r="DR44" i="1"/>
  <c r="DS44" i="1" s="1"/>
  <c r="DT44" i="1" s="1"/>
  <c r="DR43" i="1"/>
  <c r="DS43" i="1" s="1"/>
  <c r="DT43" i="1" s="1"/>
  <c r="DS42" i="1"/>
  <c r="DT42" i="1" s="1"/>
  <c r="DR42" i="1"/>
  <c r="DN45" i="1"/>
  <c r="DO45" i="1" s="1"/>
  <c r="DP45" i="1" s="1"/>
  <c r="DN44" i="1"/>
  <c r="DO44" i="1" s="1"/>
  <c r="DP44" i="1" s="1"/>
  <c r="DN43" i="1"/>
  <c r="DO43" i="1" s="1"/>
  <c r="DP43" i="1" s="1"/>
  <c r="DO42" i="1"/>
  <c r="DP42" i="1" s="1"/>
  <c r="DN42" i="1"/>
  <c r="DJ45" i="1"/>
  <c r="DK45" i="1" s="1"/>
  <c r="DL45" i="1" s="1"/>
  <c r="DJ44" i="1"/>
  <c r="DK44" i="1" s="1"/>
  <c r="DL44" i="1" s="1"/>
  <c r="DJ43" i="1"/>
  <c r="DK43" i="1" s="1"/>
  <c r="DL43" i="1" s="1"/>
  <c r="DK42" i="1"/>
  <c r="DL42" i="1" s="1"/>
  <c r="DJ42" i="1"/>
  <c r="DF45" i="1"/>
  <c r="DG45" i="1" s="1"/>
  <c r="DH45" i="1" s="1"/>
  <c r="DF44" i="1"/>
  <c r="DG44" i="1" s="1"/>
  <c r="DH44" i="1" s="1"/>
  <c r="DF43" i="1"/>
  <c r="DG43" i="1" s="1"/>
  <c r="DH43" i="1" s="1"/>
  <c r="DF42" i="1"/>
  <c r="DG42" i="1" s="1"/>
  <c r="DH42" i="1" s="1"/>
  <c r="DB45" i="1"/>
  <c r="DC45" i="1" s="1"/>
  <c r="DD45" i="1" s="1"/>
  <c r="DB44" i="1"/>
  <c r="DC44" i="1" s="1"/>
  <c r="DD44" i="1" s="1"/>
  <c r="DC43" i="1"/>
  <c r="DD43" i="1" s="1"/>
  <c r="DB43" i="1"/>
  <c r="DB42" i="1"/>
  <c r="DC42" i="1" s="1"/>
  <c r="DD42" i="1" s="1"/>
  <c r="CX45" i="1"/>
  <c r="CY45" i="1" s="1"/>
  <c r="CZ45" i="1" s="1"/>
  <c r="CX44" i="1"/>
  <c r="CY44" i="1" s="1"/>
  <c r="CZ44" i="1" s="1"/>
  <c r="CY43" i="1"/>
  <c r="CZ43" i="1" s="1"/>
  <c r="CX43" i="1"/>
  <c r="CX42" i="1"/>
  <c r="CY42" i="1" s="1"/>
  <c r="CZ42" i="1" s="1"/>
  <c r="CT45" i="1"/>
  <c r="CU45" i="1" s="1"/>
  <c r="CV45" i="1" s="1"/>
  <c r="CT44" i="1"/>
  <c r="CU44" i="1" s="1"/>
  <c r="CV44" i="1" s="1"/>
  <c r="CU43" i="1"/>
  <c r="CV43" i="1" s="1"/>
  <c r="CT43" i="1"/>
  <c r="CT42" i="1"/>
  <c r="CU42" i="1" s="1"/>
  <c r="CV42" i="1" s="1"/>
  <c r="CP45" i="1"/>
  <c r="CQ45" i="1" s="1"/>
  <c r="CR45" i="1" s="1"/>
  <c r="CQ44" i="1"/>
  <c r="CR44" i="1" s="1"/>
  <c r="CP44" i="1"/>
  <c r="CP43" i="1"/>
  <c r="CQ43" i="1" s="1"/>
  <c r="CR43" i="1" s="1"/>
  <c r="CP42" i="1"/>
  <c r="CQ42" i="1" s="1"/>
  <c r="CR42" i="1" s="1"/>
  <c r="CL45" i="1"/>
  <c r="CM45" i="1" s="1"/>
  <c r="CN45" i="1" s="1"/>
  <c r="CL44" i="1"/>
  <c r="CM44" i="1" s="1"/>
  <c r="CN44" i="1" s="1"/>
  <c r="CL43" i="1"/>
  <c r="CM43" i="1" s="1"/>
  <c r="CN43" i="1" s="1"/>
  <c r="CM42" i="1"/>
  <c r="CN42" i="1" s="1"/>
  <c r="CL42" i="1"/>
  <c r="CH45" i="1"/>
  <c r="CI45" i="1" s="1"/>
  <c r="CJ45" i="1" s="1"/>
  <c r="CH44" i="1"/>
  <c r="CI44" i="1" s="1"/>
  <c r="CJ44" i="1" s="1"/>
  <c r="CH43" i="1"/>
  <c r="CI43" i="1" s="1"/>
  <c r="CJ43" i="1" s="1"/>
  <c r="CH42" i="1"/>
  <c r="CI42" i="1" s="1"/>
  <c r="CJ42" i="1" s="1"/>
  <c r="CD45" i="1"/>
  <c r="CE45" i="1" s="1"/>
  <c r="CF45" i="1" s="1"/>
  <c r="CE44" i="1"/>
  <c r="CF44" i="1" s="1"/>
  <c r="CD44" i="1"/>
  <c r="CD43" i="1"/>
  <c r="CE43" i="1" s="1"/>
  <c r="CF43" i="1" s="1"/>
  <c r="CE42" i="1"/>
  <c r="CF42" i="1" s="1"/>
  <c r="CD42" i="1"/>
  <c r="BZ45" i="1"/>
  <c r="CA45" i="1" s="1"/>
  <c r="CB45" i="1" s="1"/>
  <c r="BZ44" i="1"/>
  <c r="CA44" i="1" s="1"/>
  <c r="CB44" i="1" s="1"/>
  <c r="BZ43" i="1"/>
  <c r="CA43" i="1" s="1"/>
  <c r="CB43" i="1" s="1"/>
  <c r="BZ42" i="1"/>
  <c r="CA42" i="1" s="1"/>
  <c r="CB42" i="1" s="1"/>
  <c r="BV45" i="1"/>
  <c r="BW45" i="1" s="1"/>
  <c r="BX45" i="1" s="1"/>
  <c r="BW44" i="1"/>
  <c r="BX44" i="1" s="1"/>
  <c r="BV44" i="1"/>
  <c r="BV43" i="1"/>
  <c r="BW43" i="1" s="1"/>
  <c r="BX43" i="1" s="1"/>
  <c r="BW42" i="1"/>
  <c r="BX42" i="1" s="1"/>
  <c r="BV42" i="1"/>
  <c r="BR45" i="1"/>
  <c r="BS45" i="1" s="1"/>
  <c r="BT45" i="1" s="1"/>
  <c r="BR44" i="1"/>
  <c r="BS44" i="1" s="1"/>
  <c r="BT44" i="1" s="1"/>
  <c r="BS43" i="1"/>
  <c r="BT43" i="1" s="1"/>
  <c r="BR43" i="1"/>
  <c r="BR42" i="1"/>
  <c r="BS42" i="1" s="1"/>
  <c r="BT42" i="1" s="1"/>
  <c r="BN45" i="1"/>
  <c r="BO45" i="1" s="1"/>
  <c r="BP45" i="1" s="1"/>
  <c r="BN44" i="1"/>
  <c r="BO44" i="1" s="1"/>
  <c r="BP44" i="1" s="1"/>
  <c r="BN43" i="1"/>
  <c r="BO43" i="1" s="1"/>
  <c r="BP43" i="1" s="1"/>
  <c r="BO42" i="1"/>
  <c r="BP42" i="1" s="1"/>
  <c r="BN42" i="1"/>
  <c r="BJ45" i="1"/>
  <c r="BK45" i="1" s="1"/>
  <c r="BL45" i="1" s="1"/>
  <c r="BJ44" i="1"/>
  <c r="BK44" i="1" s="1"/>
  <c r="BL44" i="1" s="1"/>
  <c r="BK43" i="1"/>
  <c r="BL43" i="1" s="1"/>
  <c r="BJ43" i="1"/>
  <c r="BJ42" i="1"/>
  <c r="BK42" i="1" s="1"/>
  <c r="BL42" i="1" s="1"/>
  <c r="BF45" i="1"/>
  <c r="BG45" i="1" s="1"/>
  <c r="BH45" i="1" s="1"/>
  <c r="BF44" i="1"/>
  <c r="BG44" i="1" s="1"/>
  <c r="BH44" i="1" s="1"/>
  <c r="BF43" i="1"/>
  <c r="BG43" i="1" s="1"/>
  <c r="BH43" i="1" s="1"/>
  <c r="BG42" i="1"/>
  <c r="BH42" i="1" s="1"/>
  <c r="BF42" i="1"/>
  <c r="BB45" i="1"/>
  <c r="BC45" i="1" s="1"/>
  <c r="BD45" i="1" s="1"/>
  <c r="BB44" i="1"/>
  <c r="BC44" i="1" s="1"/>
  <c r="BD44" i="1" s="1"/>
  <c r="BB43" i="1"/>
  <c r="BC43" i="1" s="1"/>
  <c r="BD43" i="1" s="1"/>
  <c r="BC42" i="1"/>
  <c r="BD42" i="1" s="1"/>
  <c r="BB42" i="1"/>
  <c r="AX45" i="1"/>
  <c r="AY45" i="1" s="1"/>
  <c r="AZ45" i="1" s="1"/>
  <c r="AX44" i="1"/>
  <c r="AY44" i="1" s="1"/>
  <c r="AZ44" i="1" s="1"/>
  <c r="AX43" i="1"/>
  <c r="AY43" i="1" s="1"/>
  <c r="AZ43" i="1" s="1"/>
  <c r="AY42" i="1"/>
  <c r="AZ42" i="1" s="1"/>
  <c r="AX42" i="1"/>
  <c r="AT45" i="1"/>
  <c r="AU45" i="1" s="1"/>
  <c r="AV45" i="1" s="1"/>
  <c r="AT44" i="1"/>
  <c r="AU44" i="1" s="1"/>
  <c r="AV44" i="1" s="1"/>
  <c r="AT43" i="1"/>
  <c r="AU43" i="1" s="1"/>
  <c r="AV43" i="1" s="1"/>
  <c r="AU42" i="1"/>
  <c r="AV42" i="1" s="1"/>
  <c r="AT42" i="1"/>
  <c r="AP45" i="1"/>
  <c r="AQ45" i="1" s="1"/>
  <c r="AR45" i="1" s="1"/>
  <c r="AP44" i="1"/>
  <c r="AQ44" i="1" s="1"/>
  <c r="AR44" i="1" s="1"/>
  <c r="AP43" i="1"/>
  <c r="AQ43" i="1" s="1"/>
  <c r="AR43" i="1" s="1"/>
  <c r="AP42" i="1"/>
  <c r="AQ42" i="1" s="1"/>
  <c r="AR42" i="1" s="1"/>
  <c r="AL45" i="1"/>
  <c r="AM45" i="1" s="1"/>
  <c r="AN45" i="1" s="1"/>
  <c r="AM44" i="1"/>
  <c r="AN44" i="1" s="1"/>
  <c r="AL44" i="1"/>
  <c r="AL43" i="1"/>
  <c r="AM43" i="1" s="1"/>
  <c r="AN43" i="1" s="1"/>
  <c r="AL42" i="1"/>
  <c r="AM42" i="1" s="1"/>
  <c r="AN42" i="1" s="1"/>
  <c r="AH45" i="1"/>
  <c r="AI45" i="1" s="1"/>
  <c r="AJ45" i="1" s="1"/>
  <c r="AI44" i="1"/>
  <c r="AJ44" i="1" s="1"/>
  <c r="AH44" i="1"/>
  <c r="AH43" i="1"/>
  <c r="AI43" i="1" s="1"/>
  <c r="AJ43" i="1" s="1"/>
  <c r="AH42" i="1"/>
  <c r="AI42" i="1" s="1"/>
  <c r="AJ42" i="1" s="1"/>
  <c r="AD45" i="1"/>
  <c r="AE45" i="1" s="1"/>
  <c r="AF45" i="1" s="1"/>
  <c r="AE44" i="1"/>
  <c r="AF44" i="1" s="1"/>
  <c r="AD44" i="1"/>
  <c r="AD43" i="1"/>
  <c r="AE43" i="1" s="1"/>
  <c r="AF43" i="1" s="1"/>
  <c r="AD42" i="1"/>
  <c r="AE42" i="1" s="1"/>
  <c r="AF42" i="1" s="1"/>
  <c r="Z45" i="1"/>
  <c r="AA45" i="1" s="1"/>
  <c r="AB45" i="1" s="1"/>
  <c r="Z44" i="1"/>
  <c r="AA44" i="1" s="1"/>
  <c r="AB44" i="1" s="1"/>
  <c r="Z43" i="1"/>
  <c r="AA43" i="1" s="1"/>
  <c r="AB43" i="1" s="1"/>
  <c r="Z42" i="1"/>
  <c r="AA42" i="1" s="1"/>
  <c r="AB42" i="1" s="1"/>
  <c r="V45" i="1"/>
  <c r="W45" i="1" s="1"/>
  <c r="X45" i="1" s="1"/>
  <c r="W44" i="1"/>
  <c r="X44" i="1" s="1"/>
  <c r="V44" i="1"/>
  <c r="V43" i="1"/>
  <c r="W43" i="1" s="1"/>
  <c r="X43" i="1" s="1"/>
  <c r="V42" i="1"/>
  <c r="W42" i="1" s="1"/>
  <c r="X42" i="1" s="1"/>
  <c r="R45" i="1"/>
  <c r="S45" i="1" s="1"/>
  <c r="T45" i="1" s="1"/>
  <c r="R44" i="1"/>
  <c r="S44" i="1" s="1"/>
  <c r="T44" i="1" s="1"/>
  <c r="R43" i="1"/>
  <c r="S43" i="1" s="1"/>
  <c r="T43" i="1" s="1"/>
  <c r="R42" i="1"/>
  <c r="S42" i="1" s="1"/>
  <c r="T42" i="1" s="1"/>
  <c r="N45" i="1"/>
  <c r="O45" i="1" s="1"/>
  <c r="P45" i="1" s="1"/>
  <c r="N44" i="1"/>
  <c r="O44" i="1" s="1"/>
  <c r="P44" i="1" s="1"/>
  <c r="N43" i="1"/>
  <c r="O43" i="1" s="1"/>
  <c r="P43" i="1" s="1"/>
  <c r="N42" i="1"/>
  <c r="O42" i="1" s="1"/>
  <c r="P42" i="1" s="1"/>
  <c r="H30" i="3" l="1"/>
  <c r="W30" i="3" s="1"/>
  <c r="V30" i="3"/>
  <c r="H26" i="3"/>
  <c r="W26" i="3" s="1"/>
  <c r="V26" i="3"/>
  <c r="H22" i="3"/>
  <c r="W22" i="3" s="1"/>
  <c r="V22" i="3"/>
  <c r="H14" i="3"/>
  <c r="W14" i="3" s="1"/>
  <c r="V14" i="3"/>
  <c r="H10" i="3"/>
  <c r="W10" i="3" s="1"/>
  <c r="V10" i="3"/>
  <c r="R28" i="3"/>
  <c r="R24" i="3"/>
  <c r="R20" i="3"/>
  <c r="R16" i="3"/>
  <c r="R12" i="3"/>
  <c r="R8" i="3"/>
  <c r="R4" i="3"/>
  <c r="H32" i="3"/>
  <c r="W32" i="3" s="1"/>
  <c r="V32" i="3"/>
  <c r="H28" i="3"/>
  <c r="W28" i="3" s="1"/>
  <c r="V28" i="3"/>
  <c r="H20" i="3"/>
  <c r="W20" i="3" s="1"/>
  <c r="V20" i="3"/>
  <c r="H16" i="3"/>
  <c r="W16" i="3" s="1"/>
  <c r="V16" i="3"/>
  <c r="H12" i="3"/>
  <c r="W12" i="3" s="1"/>
  <c r="V12" i="3"/>
  <c r="H8" i="3"/>
  <c r="W8" i="3" s="1"/>
  <c r="V8" i="3"/>
  <c r="H4" i="3"/>
  <c r="W4" i="3" s="1"/>
  <c r="V4" i="3"/>
  <c r="R26" i="3"/>
  <c r="R22" i="3"/>
  <c r="R18" i="3"/>
  <c r="R14" i="3"/>
  <c r="R10" i="3"/>
  <c r="R6" i="3"/>
  <c r="H7" i="3"/>
  <c r="W7" i="3" s="1"/>
  <c r="V7" i="3"/>
  <c r="V31" i="3"/>
  <c r="H3" i="3"/>
  <c r="W3" i="3" s="1"/>
  <c r="V3" i="3"/>
  <c r="H13" i="3"/>
  <c r="W13" i="3" s="1"/>
  <c r="V13" i="3"/>
  <c r="V19" i="3"/>
  <c r="V5" i="3"/>
  <c r="R32" i="3"/>
  <c r="R31" i="3"/>
  <c r="R30" i="3"/>
  <c r="B6" i="2"/>
  <c r="B7" i="2" s="1"/>
  <c r="B8" i="2" s="1"/>
  <c r="B9" i="2" s="1"/>
  <c r="E3" i="2"/>
  <c r="J45" i="1"/>
  <c r="K45" i="1" s="1"/>
  <c r="J44" i="1"/>
  <c r="K44" i="1" s="1"/>
  <c r="J43" i="1"/>
  <c r="K43" i="1" s="1"/>
  <c r="J42" i="1"/>
  <c r="K42" i="1" s="1"/>
  <c r="F45" i="1"/>
  <c r="G45" i="1" s="1"/>
  <c r="F44" i="1"/>
  <c r="G44" i="1" s="1"/>
  <c r="F43" i="1"/>
  <c r="F42" i="1"/>
  <c r="G42" i="1" s="1"/>
  <c r="C6" i="1" l="1"/>
  <c r="C10" i="1"/>
  <c r="C14" i="1"/>
  <c r="C18" i="1"/>
  <c r="C22" i="1"/>
  <c r="C26" i="1"/>
  <c r="C30" i="1"/>
  <c r="C34" i="1"/>
  <c r="C38" i="1"/>
  <c r="C7" i="1"/>
  <c r="C40" i="1" s="1"/>
  <c r="C15" i="1"/>
  <c r="C19" i="1"/>
  <c r="C27" i="1"/>
  <c r="C35" i="1"/>
  <c r="C4" i="1"/>
  <c r="C12" i="1"/>
  <c r="C20" i="1"/>
  <c r="C24" i="1"/>
  <c r="C32" i="1"/>
  <c r="C36" i="1"/>
  <c r="C5" i="1"/>
  <c r="C9" i="1"/>
  <c r="C13" i="1"/>
  <c r="C17" i="1"/>
  <c r="C21" i="1"/>
  <c r="C25" i="1"/>
  <c r="C29" i="1"/>
  <c r="C33" i="1"/>
  <c r="C37" i="1"/>
  <c r="C11" i="1"/>
  <c r="C23" i="1"/>
  <c r="C31" i="1"/>
  <c r="C39" i="1"/>
  <c r="C8" i="1"/>
  <c r="C16" i="1"/>
  <c r="C28" i="1"/>
  <c r="C3" i="1"/>
  <c r="F12" i="1"/>
  <c r="G12" i="1" s="1"/>
  <c r="H12" i="1" s="1"/>
  <c r="F32" i="1"/>
  <c r="G32" i="1" s="1"/>
  <c r="H32" i="1" s="1"/>
  <c r="F37" i="1"/>
  <c r="G37" i="1" s="1"/>
  <c r="H37" i="1" s="1"/>
  <c r="J20" i="1"/>
  <c r="K20" i="1" s="1"/>
  <c r="L20" i="1" s="1"/>
  <c r="F15" i="1"/>
  <c r="G15" i="1" s="1"/>
  <c r="H15" i="1" s="1"/>
  <c r="F27" i="1"/>
  <c r="G27" i="1" s="1"/>
  <c r="H27" i="1" s="1"/>
  <c r="F39" i="1"/>
  <c r="G39" i="1" s="1"/>
  <c r="H39" i="1" s="1"/>
  <c r="F23" i="1"/>
  <c r="G23" i="1" s="1"/>
  <c r="H23" i="1" s="1"/>
  <c r="J22" i="1"/>
  <c r="K22" i="1" s="1"/>
  <c r="L22" i="1" s="1"/>
  <c r="F13" i="1"/>
  <c r="G13" i="1" s="1"/>
  <c r="H13" i="1" s="1"/>
  <c r="F29" i="1"/>
  <c r="G29" i="1" s="1"/>
  <c r="H29" i="1" s="1"/>
  <c r="J38" i="1"/>
  <c r="K38" i="1" s="1"/>
  <c r="F25" i="1"/>
  <c r="G25" i="1" s="1"/>
  <c r="H25" i="1" s="1"/>
  <c r="J30" i="1"/>
  <c r="K30" i="1" s="1"/>
  <c r="L30" i="1" s="1"/>
  <c r="F7" i="1"/>
  <c r="G7" i="1" s="1"/>
  <c r="H7" i="1" s="1"/>
  <c r="J11" i="1"/>
  <c r="K11" i="1" s="1"/>
  <c r="L11" i="1" s="1"/>
  <c r="J3" i="1"/>
  <c r="K3" i="1" s="1"/>
  <c r="L3" i="1" s="1"/>
  <c r="G43" i="1"/>
  <c r="H43" i="1" s="1"/>
  <c r="H44" i="1"/>
  <c r="L43" i="1"/>
  <c r="L45" i="1"/>
  <c r="H45" i="1"/>
  <c r="H42" i="1"/>
  <c r="L38" i="1"/>
  <c r="L44" i="1"/>
  <c r="L42" i="1"/>
  <c r="J28" i="1" l="1"/>
  <c r="K28" i="1" s="1"/>
  <c r="L28" i="1" s="1"/>
  <c r="DN28" i="1"/>
  <c r="DO28" i="1" s="1"/>
  <c r="DP28" i="1" s="1"/>
  <c r="DB28" i="1"/>
  <c r="DC28" i="1" s="1"/>
  <c r="DD28" i="1" s="1"/>
  <c r="DR28" i="1"/>
  <c r="DS28" i="1" s="1"/>
  <c r="DT28" i="1" s="1"/>
  <c r="DJ28" i="1"/>
  <c r="DK28" i="1" s="1"/>
  <c r="DL28" i="1" s="1"/>
  <c r="CX28" i="1"/>
  <c r="CY28" i="1" s="1"/>
  <c r="CZ28" i="1" s="1"/>
  <c r="CP28" i="1"/>
  <c r="CQ28" i="1" s="1"/>
  <c r="CR28" i="1" s="1"/>
  <c r="CL28" i="1"/>
  <c r="CM28" i="1" s="1"/>
  <c r="CN28" i="1" s="1"/>
  <c r="CD28" i="1"/>
  <c r="CE28" i="1" s="1"/>
  <c r="CF28" i="1" s="1"/>
  <c r="BV28" i="1"/>
  <c r="BW28" i="1" s="1"/>
  <c r="BX28" i="1" s="1"/>
  <c r="BR28" i="1"/>
  <c r="BS28" i="1" s="1"/>
  <c r="BT28" i="1" s="1"/>
  <c r="BJ28" i="1"/>
  <c r="BK28" i="1" s="1"/>
  <c r="BL28" i="1" s="1"/>
  <c r="CT28" i="1"/>
  <c r="CU28" i="1" s="1"/>
  <c r="CV28" i="1" s="1"/>
  <c r="DF28" i="1"/>
  <c r="DG28" i="1" s="1"/>
  <c r="DH28" i="1" s="1"/>
  <c r="CH28" i="1"/>
  <c r="CI28" i="1" s="1"/>
  <c r="CJ28" i="1" s="1"/>
  <c r="BZ28" i="1"/>
  <c r="CA28" i="1" s="1"/>
  <c r="CB28" i="1" s="1"/>
  <c r="BN28" i="1"/>
  <c r="BO28" i="1" s="1"/>
  <c r="BP28" i="1" s="1"/>
  <c r="BB28" i="1"/>
  <c r="BC28" i="1" s="1"/>
  <c r="BD28" i="1" s="1"/>
  <c r="AT28" i="1"/>
  <c r="AU28" i="1" s="1"/>
  <c r="AV28" i="1" s="1"/>
  <c r="AX28" i="1"/>
  <c r="AY28" i="1" s="1"/>
  <c r="AZ28" i="1" s="1"/>
  <c r="AP28" i="1"/>
  <c r="AQ28" i="1" s="1"/>
  <c r="AR28" i="1" s="1"/>
  <c r="AD28" i="1"/>
  <c r="AE28" i="1" s="1"/>
  <c r="AF28" i="1" s="1"/>
  <c r="V28" i="1"/>
  <c r="W28" i="1" s="1"/>
  <c r="X28" i="1" s="1"/>
  <c r="AH28" i="1"/>
  <c r="AI28" i="1" s="1"/>
  <c r="AJ28" i="1" s="1"/>
  <c r="AL28" i="1"/>
  <c r="AM28" i="1" s="1"/>
  <c r="AN28" i="1" s="1"/>
  <c r="R28" i="1"/>
  <c r="S28" i="1" s="1"/>
  <c r="T28" i="1" s="1"/>
  <c r="N28" i="1"/>
  <c r="O28" i="1" s="1"/>
  <c r="P28" i="1" s="1"/>
  <c r="BF28" i="1"/>
  <c r="BG28" i="1" s="1"/>
  <c r="BH28" i="1" s="1"/>
  <c r="Z28" i="1"/>
  <c r="AA28" i="1" s="1"/>
  <c r="AB28" i="1" s="1"/>
  <c r="F28" i="1"/>
  <c r="G28" i="1" s="1"/>
  <c r="H28" i="1" s="1"/>
  <c r="J31" i="1"/>
  <c r="K31" i="1" s="1"/>
  <c r="L31" i="1" s="1"/>
  <c r="DN31" i="1"/>
  <c r="DO31" i="1" s="1"/>
  <c r="DP31" i="1" s="1"/>
  <c r="DR31" i="1"/>
  <c r="DS31" i="1" s="1"/>
  <c r="DT31" i="1" s="1"/>
  <c r="DJ31" i="1"/>
  <c r="DK31" i="1" s="1"/>
  <c r="DL31" i="1" s="1"/>
  <c r="DB31" i="1"/>
  <c r="DC31" i="1" s="1"/>
  <c r="DD31" i="1" s="1"/>
  <c r="CX31" i="1"/>
  <c r="CY31" i="1" s="1"/>
  <c r="CZ31" i="1" s="1"/>
  <c r="CT31" i="1"/>
  <c r="CU31" i="1" s="1"/>
  <c r="CV31" i="1" s="1"/>
  <c r="CP31" i="1"/>
  <c r="CQ31" i="1" s="1"/>
  <c r="CR31" i="1" s="1"/>
  <c r="CL31" i="1"/>
  <c r="CM31" i="1" s="1"/>
  <c r="CN31" i="1" s="1"/>
  <c r="CD31" i="1"/>
  <c r="CE31" i="1" s="1"/>
  <c r="CF31" i="1" s="1"/>
  <c r="BV31" i="1"/>
  <c r="BW31" i="1" s="1"/>
  <c r="BX31" i="1" s="1"/>
  <c r="BZ31" i="1"/>
  <c r="CA31" i="1" s="1"/>
  <c r="CB31" i="1" s="1"/>
  <c r="CH31" i="1"/>
  <c r="CI31" i="1" s="1"/>
  <c r="CJ31" i="1" s="1"/>
  <c r="BJ31" i="1"/>
  <c r="BK31" i="1" s="1"/>
  <c r="BL31" i="1" s="1"/>
  <c r="BR31" i="1"/>
  <c r="BS31" i="1" s="1"/>
  <c r="BT31" i="1" s="1"/>
  <c r="BF31" i="1"/>
  <c r="BG31" i="1" s="1"/>
  <c r="BH31" i="1" s="1"/>
  <c r="BB31" i="1"/>
  <c r="BC31" i="1" s="1"/>
  <c r="BD31" i="1" s="1"/>
  <c r="AT31" i="1"/>
  <c r="AU31" i="1" s="1"/>
  <c r="AV31" i="1" s="1"/>
  <c r="AX31" i="1"/>
  <c r="AY31" i="1" s="1"/>
  <c r="AZ31" i="1" s="1"/>
  <c r="AP31" i="1"/>
  <c r="AQ31" i="1" s="1"/>
  <c r="AR31" i="1" s="1"/>
  <c r="BN31" i="1"/>
  <c r="BO31" i="1" s="1"/>
  <c r="BP31" i="1" s="1"/>
  <c r="AL31" i="1"/>
  <c r="AM31" i="1" s="1"/>
  <c r="AN31" i="1" s="1"/>
  <c r="V31" i="1"/>
  <c r="W31" i="1" s="1"/>
  <c r="X31" i="1" s="1"/>
  <c r="N31" i="1"/>
  <c r="O31" i="1" s="1"/>
  <c r="P31" i="1" s="1"/>
  <c r="DF31" i="1"/>
  <c r="DG31" i="1" s="1"/>
  <c r="DH31" i="1" s="1"/>
  <c r="Z31" i="1"/>
  <c r="AA31" i="1" s="1"/>
  <c r="AB31" i="1" s="1"/>
  <c r="AH31" i="1"/>
  <c r="AI31" i="1" s="1"/>
  <c r="AJ31" i="1" s="1"/>
  <c r="AD31" i="1"/>
  <c r="AE31" i="1" s="1"/>
  <c r="AF31" i="1" s="1"/>
  <c r="R31" i="1"/>
  <c r="S31" i="1" s="1"/>
  <c r="T31" i="1" s="1"/>
  <c r="F31" i="1"/>
  <c r="G31" i="1" s="1"/>
  <c r="H31" i="1" s="1"/>
  <c r="F33" i="1"/>
  <c r="G33" i="1" s="1"/>
  <c r="H33" i="1" s="1"/>
  <c r="DF33" i="1"/>
  <c r="DG33" i="1" s="1"/>
  <c r="DH33" i="1" s="1"/>
  <c r="CX33" i="1"/>
  <c r="CY33" i="1" s="1"/>
  <c r="CZ33" i="1" s="1"/>
  <c r="CT33" i="1"/>
  <c r="CU33" i="1" s="1"/>
  <c r="CV33" i="1" s="1"/>
  <c r="CP33" i="1"/>
  <c r="CQ33" i="1" s="1"/>
  <c r="CR33" i="1" s="1"/>
  <c r="DJ33" i="1"/>
  <c r="DK33" i="1" s="1"/>
  <c r="DL33" i="1" s="1"/>
  <c r="DR33" i="1"/>
  <c r="DS33" i="1" s="1"/>
  <c r="DT33" i="1" s="1"/>
  <c r="DN33" i="1"/>
  <c r="DO33" i="1" s="1"/>
  <c r="DP33" i="1" s="1"/>
  <c r="CH33" i="1"/>
  <c r="CI33" i="1" s="1"/>
  <c r="CJ33" i="1" s="1"/>
  <c r="BZ33" i="1"/>
  <c r="CA33" i="1" s="1"/>
  <c r="CB33" i="1" s="1"/>
  <c r="BR33" i="1"/>
  <c r="BS33" i="1" s="1"/>
  <c r="BT33" i="1" s="1"/>
  <c r="BN33" i="1"/>
  <c r="BO33" i="1" s="1"/>
  <c r="BP33" i="1" s="1"/>
  <c r="BJ33" i="1"/>
  <c r="BK33" i="1" s="1"/>
  <c r="BL33" i="1" s="1"/>
  <c r="BF33" i="1"/>
  <c r="BG33" i="1" s="1"/>
  <c r="BH33" i="1" s="1"/>
  <c r="DB33" i="1"/>
  <c r="DC33" i="1" s="1"/>
  <c r="DD33" i="1" s="1"/>
  <c r="CL33" i="1"/>
  <c r="CM33" i="1" s="1"/>
  <c r="CN33" i="1" s="1"/>
  <c r="BV33" i="1"/>
  <c r="BW33" i="1" s="1"/>
  <c r="BX33" i="1" s="1"/>
  <c r="AP33" i="1"/>
  <c r="AQ33" i="1" s="1"/>
  <c r="AR33" i="1" s="1"/>
  <c r="AH33" i="1"/>
  <c r="AI33" i="1" s="1"/>
  <c r="AJ33" i="1" s="1"/>
  <c r="Z33" i="1"/>
  <c r="AA33" i="1" s="1"/>
  <c r="AB33" i="1" s="1"/>
  <c r="CD33" i="1"/>
  <c r="CE33" i="1" s="1"/>
  <c r="CF33" i="1" s="1"/>
  <c r="AL33" i="1"/>
  <c r="AM33" i="1" s="1"/>
  <c r="AN33" i="1" s="1"/>
  <c r="AD33" i="1"/>
  <c r="AE33" i="1" s="1"/>
  <c r="AF33" i="1" s="1"/>
  <c r="BB33" i="1"/>
  <c r="BC33" i="1" s="1"/>
  <c r="BD33" i="1" s="1"/>
  <c r="V33" i="1"/>
  <c r="W33" i="1" s="1"/>
  <c r="X33" i="1" s="1"/>
  <c r="AT33" i="1"/>
  <c r="AU33" i="1" s="1"/>
  <c r="AV33" i="1" s="1"/>
  <c r="R33" i="1"/>
  <c r="S33" i="1" s="1"/>
  <c r="T33" i="1" s="1"/>
  <c r="AX33" i="1"/>
  <c r="AY33" i="1" s="1"/>
  <c r="AZ33" i="1" s="1"/>
  <c r="N33" i="1"/>
  <c r="O33" i="1" s="1"/>
  <c r="P33" i="1" s="1"/>
  <c r="J33" i="1"/>
  <c r="K33" i="1" s="1"/>
  <c r="L33" i="1" s="1"/>
  <c r="K17" i="1"/>
  <c r="L17" i="1" s="1"/>
  <c r="DJ17" i="1"/>
  <c r="DK17" i="1" s="1"/>
  <c r="DL17" i="1" s="1"/>
  <c r="DF17" i="1"/>
  <c r="DG17" i="1" s="1"/>
  <c r="DH17" i="1" s="1"/>
  <c r="DB17" i="1"/>
  <c r="DC17" i="1" s="1"/>
  <c r="DD17" i="1" s="1"/>
  <c r="CP17" i="1"/>
  <c r="CQ17" i="1" s="1"/>
  <c r="CR17" i="1" s="1"/>
  <c r="CX17" i="1"/>
  <c r="CY17" i="1" s="1"/>
  <c r="CZ17" i="1" s="1"/>
  <c r="CT17" i="1"/>
  <c r="CU17" i="1" s="1"/>
  <c r="CV17" i="1" s="1"/>
  <c r="CH17" i="1"/>
  <c r="CI17" i="1" s="1"/>
  <c r="CJ17" i="1" s="1"/>
  <c r="BZ17" i="1"/>
  <c r="CA17" i="1" s="1"/>
  <c r="CB17" i="1" s="1"/>
  <c r="BN17" i="1"/>
  <c r="BO17" i="1" s="1"/>
  <c r="BP17" i="1" s="1"/>
  <c r="DR17" i="1"/>
  <c r="DS17" i="1" s="1"/>
  <c r="DT17" i="1" s="1"/>
  <c r="BJ17" i="1"/>
  <c r="BK17" i="1" s="1"/>
  <c r="BL17" i="1" s="1"/>
  <c r="DN17" i="1"/>
  <c r="DO17" i="1" s="1"/>
  <c r="DP17" i="1" s="1"/>
  <c r="CD17" i="1"/>
  <c r="CE17" i="1" s="1"/>
  <c r="CF17" i="1" s="1"/>
  <c r="AP17" i="1"/>
  <c r="AQ17" i="1" s="1"/>
  <c r="AR17" i="1" s="1"/>
  <c r="AH17" i="1"/>
  <c r="AI17" i="1" s="1"/>
  <c r="AJ17" i="1" s="1"/>
  <c r="CL17" i="1"/>
  <c r="CM17" i="1" s="1"/>
  <c r="CN17" i="1" s="1"/>
  <c r="BV17" i="1"/>
  <c r="BW17" i="1" s="1"/>
  <c r="BX17" i="1" s="1"/>
  <c r="BR17" i="1"/>
  <c r="BS17" i="1" s="1"/>
  <c r="BT17" i="1" s="1"/>
  <c r="AL17" i="1"/>
  <c r="AM17" i="1" s="1"/>
  <c r="AN17" i="1" s="1"/>
  <c r="AD17" i="1"/>
  <c r="AE17" i="1" s="1"/>
  <c r="AF17" i="1" s="1"/>
  <c r="BF17" i="1"/>
  <c r="BG17" i="1" s="1"/>
  <c r="BH17" i="1" s="1"/>
  <c r="N17" i="1"/>
  <c r="O17" i="1" s="1"/>
  <c r="P17" i="1" s="1"/>
  <c r="BB17" i="1"/>
  <c r="BC17" i="1" s="1"/>
  <c r="BD17" i="1" s="1"/>
  <c r="AT17" i="1"/>
  <c r="AU17" i="1" s="1"/>
  <c r="AV17" i="1" s="1"/>
  <c r="Z17" i="1"/>
  <c r="AA17" i="1" s="1"/>
  <c r="AB17" i="1" s="1"/>
  <c r="R17" i="1"/>
  <c r="S17" i="1" s="1"/>
  <c r="T17" i="1" s="1"/>
  <c r="V17" i="1"/>
  <c r="W17" i="1" s="1"/>
  <c r="X17" i="1" s="1"/>
  <c r="AX17" i="1"/>
  <c r="AY17" i="1" s="1"/>
  <c r="AZ17" i="1" s="1"/>
  <c r="J17" i="1"/>
  <c r="DN36" i="1"/>
  <c r="DO36" i="1" s="1"/>
  <c r="DP36" i="1" s="1"/>
  <c r="DR36" i="1"/>
  <c r="DS36" i="1" s="1"/>
  <c r="DT36" i="1" s="1"/>
  <c r="DJ36" i="1"/>
  <c r="DK36" i="1" s="1"/>
  <c r="DL36" i="1" s="1"/>
  <c r="DB36" i="1"/>
  <c r="DC36" i="1" s="1"/>
  <c r="DD36" i="1" s="1"/>
  <c r="CT36" i="1"/>
  <c r="CU36" i="1" s="1"/>
  <c r="CV36" i="1" s="1"/>
  <c r="CP36" i="1"/>
  <c r="CQ36" i="1" s="1"/>
  <c r="CR36" i="1" s="1"/>
  <c r="CL36" i="1"/>
  <c r="CM36" i="1" s="1"/>
  <c r="CN36" i="1" s="1"/>
  <c r="CD36" i="1"/>
  <c r="CE36" i="1" s="1"/>
  <c r="CF36" i="1" s="1"/>
  <c r="BV36" i="1"/>
  <c r="BW36" i="1" s="1"/>
  <c r="BX36" i="1" s="1"/>
  <c r="DF36" i="1"/>
  <c r="DG36" i="1" s="1"/>
  <c r="DH36" i="1" s="1"/>
  <c r="CX36" i="1"/>
  <c r="CY36" i="1" s="1"/>
  <c r="CZ36" i="1" s="1"/>
  <c r="BZ36" i="1"/>
  <c r="CA36" i="1" s="1"/>
  <c r="CB36" i="1" s="1"/>
  <c r="CH36" i="1"/>
  <c r="CI36" i="1" s="1"/>
  <c r="CJ36" i="1" s="1"/>
  <c r="BJ36" i="1"/>
  <c r="BK36" i="1" s="1"/>
  <c r="BL36" i="1" s="1"/>
  <c r="BB36" i="1"/>
  <c r="BC36" i="1" s="1"/>
  <c r="BD36" i="1" s="1"/>
  <c r="AT36" i="1"/>
  <c r="AU36" i="1" s="1"/>
  <c r="AV36" i="1" s="1"/>
  <c r="AP36" i="1"/>
  <c r="AQ36" i="1" s="1"/>
  <c r="AR36" i="1" s="1"/>
  <c r="BR36" i="1"/>
  <c r="BS36" i="1" s="1"/>
  <c r="BT36" i="1" s="1"/>
  <c r="BN36" i="1"/>
  <c r="BO36" i="1" s="1"/>
  <c r="BP36" i="1" s="1"/>
  <c r="AX36" i="1"/>
  <c r="AY36" i="1" s="1"/>
  <c r="AZ36" i="1" s="1"/>
  <c r="AL36" i="1"/>
  <c r="AM36" i="1" s="1"/>
  <c r="AN36" i="1" s="1"/>
  <c r="V36" i="1"/>
  <c r="W36" i="1" s="1"/>
  <c r="X36" i="1" s="1"/>
  <c r="N36" i="1"/>
  <c r="O36" i="1" s="1"/>
  <c r="P36" i="1" s="1"/>
  <c r="BF36" i="1"/>
  <c r="BG36" i="1" s="1"/>
  <c r="BH36" i="1" s="1"/>
  <c r="Z36" i="1"/>
  <c r="AA36" i="1" s="1"/>
  <c r="AB36" i="1" s="1"/>
  <c r="AH36" i="1"/>
  <c r="AI36" i="1" s="1"/>
  <c r="AJ36" i="1" s="1"/>
  <c r="AD36" i="1"/>
  <c r="AE36" i="1" s="1"/>
  <c r="AF36" i="1" s="1"/>
  <c r="R36" i="1"/>
  <c r="S36" i="1" s="1"/>
  <c r="T36" i="1" s="1"/>
  <c r="J36" i="1"/>
  <c r="K36" i="1" s="1"/>
  <c r="L36" i="1" s="1"/>
  <c r="F36" i="1"/>
  <c r="G36" i="1" s="1"/>
  <c r="H36" i="1" s="1"/>
  <c r="J12" i="1"/>
  <c r="K12" i="1" s="1"/>
  <c r="L12" i="1" s="1"/>
  <c r="DN12" i="1"/>
  <c r="DO12" i="1" s="1"/>
  <c r="DP12" i="1" s="1"/>
  <c r="DR12" i="1"/>
  <c r="DS12" i="1" s="1"/>
  <c r="DT12" i="1" s="1"/>
  <c r="CT12" i="1"/>
  <c r="CU12" i="1" s="1"/>
  <c r="CV12" i="1" s="1"/>
  <c r="DF12" i="1"/>
  <c r="DG12" i="1" s="1"/>
  <c r="DH12" i="1" s="1"/>
  <c r="CP12" i="1"/>
  <c r="CQ12" i="1" s="1"/>
  <c r="CR12" i="1" s="1"/>
  <c r="DB12" i="1"/>
  <c r="DC12" i="1" s="1"/>
  <c r="DD12" i="1" s="1"/>
  <c r="CL12" i="1"/>
  <c r="CM12" i="1" s="1"/>
  <c r="CN12" i="1" s="1"/>
  <c r="CD12" i="1"/>
  <c r="CE12" i="1" s="1"/>
  <c r="CF12" i="1" s="1"/>
  <c r="BV12" i="1"/>
  <c r="BW12" i="1" s="1"/>
  <c r="BX12" i="1" s="1"/>
  <c r="BR12" i="1"/>
  <c r="BS12" i="1" s="1"/>
  <c r="BT12" i="1" s="1"/>
  <c r="BJ12" i="1"/>
  <c r="BK12" i="1" s="1"/>
  <c r="BL12" i="1" s="1"/>
  <c r="DJ12" i="1"/>
  <c r="DK12" i="1" s="1"/>
  <c r="DL12" i="1" s="1"/>
  <c r="CH12" i="1"/>
  <c r="CI12" i="1" s="1"/>
  <c r="CJ12" i="1" s="1"/>
  <c r="BZ12" i="1"/>
  <c r="CA12" i="1" s="1"/>
  <c r="CB12" i="1" s="1"/>
  <c r="BN12" i="1"/>
  <c r="BO12" i="1" s="1"/>
  <c r="BP12" i="1" s="1"/>
  <c r="BB12" i="1"/>
  <c r="BC12" i="1" s="1"/>
  <c r="BD12" i="1" s="1"/>
  <c r="AT12" i="1"/>
  <c r="AU12" i="1" s="1"/>
  <c r="AV12" i="1" s="1"/>
  <c r="Z12" i="1"/>
  <c r="AA12" i="1" s="1"/>
  <c r="AB12" i="1" s="1"/>
  <c r="CX12" i="1"/>
  <c r="CY12" i="1" s="1"/>
  <c r="CZ12" i="1" s="1"/>
  <c r="BF12" i="1"/>
  <c r="BG12" i="1" s="1"/>
  <c r="BH12" i="1" s="1"/>
  <c r="AX12" i="1"/>
  <c r="AY12" i="1" s="1"/>
  <c r="AZ12" i="1" s="1"/>
  <c r="AP12" i="1"/>
  <c r="AQ12" i="1" s="1"/>
  <c r="AR12" i="1" s="1"/>
  <c r="AD12" i="1"/>
  <c r="AE12" i="1" s="1"/>
  <c r="AF12" i="1" s="1"/>
  <c r="V12" i="1"/>
  <c r="W12" i="1" s="1"/>
  <c r="X12" i="1" s="1"/>
  <c r="AH12" i="1"/>
  <c r="AI12" i="1" s="1"/>
  <c r="AJ12" i="1" s="1"/>
  <c r="R12" i="1"/>
  <c r="S12" i="1" s="1"/>
  <c r="T12" i="1" s="1"/>
  <c r="AL12" i="1"/>
  <c r="AM12" i="1" s="1"/>
  <c r="AN12" i="1" s="1"/>
  <c r="N12" i="1"/>
  <c r="O12" i="1" s="1"/>
  <c r="P12" i="1" s="1"/>
  <c r="J19" i="1"/>
  <c r="K19" i="1" s="1"/>
  <c r="L19" i="1" s="1"/>
  <c r="DR19" i="1"/>
  <c r="DS19" i="1" s="1"/>
  <c r="DT19" i="1" s="1"/>
  <c r="DN19" i="1"/>
  <c r="DO19" i="1" s="1"/>
  <c r="DP19" i="1" s="1"/>
  <c r="DF19" i="1"/>
  <c r="DG19" i="1" s="1"/>
  <c r="DH19" i="1" s="1"/>
  <c r="DB19" i="1"/>
  <c r="DC19" i="1" s="1"/>
  <c r="DD19" i="1" s="1"/>
  <c r="CT19" i="1"/>
  <c r="CU19" i="1" s="1"/>
  <c r="CV19" i="1" s="1"/>
  <c r="CH19" i="1"/>
  <c r="CI19" i="1" s="1"/>
  <c r="CJ19" i="1" s="1"/>
  <c r="BZ19" i="1"/>
  <c r="CA19" i="1" s="1"/>
  <c r="CB19" i="1" s="1"/>
  <c r="BN19" i="1"/>
  <c r="BO19" i="1" s="1"/>
  <c r="BP19" i="1" s="1"/>
  <c r="DJ19" i="1"/>
  <c r="DK19" i="1" s="1"/>
  <c r="DL19" i="1" s="1"/>
  <c r="CX19" i="1"/>
  <c r="CY19" i="1" s="1"/>
  <c r="CZ19" i="1" s="1"/>
  <c r="CD19" i="1"/>
  <c r="CE19" i="1" s="1"/>
  <c r="CF19" i="1" s="1"/>
  <c r="CL19" i="1"/>
  <c r="CM19" i="1" s="1"/>
  <c r="CN19" i="1" s="1"/>
  <c r="BV19" i="1"/>
  <c r="BW19" i="1" s="1"/>
  <c r="BX19" i="1" s="1"/>
  <c r="AX19" i="1"/>
  <c r="AY19" i="1" s="1"/>
  <c r="AZ19" i="1" s="1"/>
  <c r="BB19" i="1"/>
  <c r="BC19" i="1" s="1"/>
  <c r="BD19" i="1" s="1"/>
  <c r="AT19" i="1"/>
  <c r="AU19" i="1" s="1"/>
  <c r="AV19" i="1" s="1"/>
  <c r="BR19" i="1"/>
  <c r="BS19" i="1" s="1"/>
  <c r="BT19" i="1" s="1"/>
  <c r="R19" i="1"/>
  <c r="S19" i="1" s="1"/>
  <c r="T19" i="1" s="1"/>
  <c r="N19" i="1"/>
  <c r="O19" i="1" s="1"/>
  <c r="P19" i="1" s="1"/>
  <c r="CP19" i="1"/>
  <c r="CQ19" i="1" s="1"/>
  <c r="CR19" i="1" s="1"/>
  <c r="AL19" i="1"/>
  <c r="AM19" i="1" s="1"/>
  <c r="AN19" i="1" s="1"/>
  <c r="Z19" i="1"/>
  <c r="AA19" i="1" s="1"/>
  <c r="AB19" i="1" s="1"/>
  <c r="BJ19" i="1"/>
  <c r="BK19" i="1" s="1"/>
  <c r="BL19" i="1" s="1"/>
  <c r="BF19" i="1"/>
  <c r="BG19" i="1" s="1"/>
  <c r="BH19" i="1" s="1"/>
  <c r="AD19" i="1"/>
  <c r="AE19" i="1" s="1"/>
  <c r="AF19" i="1" s="1"/>
  <c r="AH19" i="1"/>
  <c r="AI19" i="1" s="1"/>
  <c r="AJ19" i="1" s="1"/>
  <c r="V19" i="1"/>
  <c r="W19" i="1" s="1"/>
  <c r="X19" i="1" s="1"/>
  <c r="AP19" i="1"/>
  <c r="AQ19" i="1" s="1"/>
  <c r="AR19" i="1" s="1"/>
  <c r="F19" i="1"/>
  <c r="G19" i="1" s="1"/>
  <c r="H19" i="1" s="1"/>
  <c r="F34" i="1"/>
  <c r="G34" i="1" s="1"/>
  <c r="H34" i="1" s="1"/>
  <c r="DB34" i="1"/>
  <c r="DC34" i="1" s="1"/>
  <c r="DD34" i="1" s="1"/>
  <c r="DR34" i="1"/>
  <c r="DS34" i="1" s="1"/>
  <c r="DT34" i="1" s="1"/>
  <c r="DF34" i="1"/>
  <c r="DG34" i="1" s="1"/>
  <c r="DH34" i="1" s="1"/>
  <c r="CX34" i="1"/>
  <c r="CY34" i="1" s="1"/>
  <c r="CZ34" i="1" s="1"/>
  <c r="BR34" i="1"/>
  <c r="BS34" i="1" s="1"/>
  <c r="BT34" i="1" s="1"/>
  <c r="BJ34" i="1"/>
  <c r="BK34" i="1" s="1"/>
  <c r="BL34" i="1" s="1"/>
  <c r="DN34" i="1"/>
  <c r="DO34" i="1" s="1"/>
  <c r="DP34" i="1" s="1"/>
  <c r="CL34" i="1"/>
  <c r="CM34" i="1" s="1"/>
  <c r="CN34" i="1" s="1"/>
  <c r="CD34" i="1"/>
  <c r="CE34" i="1" s="1"/>
  <c r="CF34" i="1" s="1"/>
  <c r="BV34" i="1"/>
  <c r="BW34" i="1" s="1"/>
  <c r="BX34" i="1" s="1"/>
  <c r="DJ34" i="1"/>
  <c r="DK34" i="1" s="1"/>
  <c r="DL34" i="1" s="1"/>
  <c r="CP34" i="1"/>
  <c r="CQ34" i="1" s="1"/>
  <c r="CR34" i="1" s="1"/>
  <c r="BZ34" i="1"/>
  <c r="CA34" i="1" s="1"/>
  <c r="CB34" i="1" s="1"/>
  <c r="AL34" i="1"/>
  <c r="AM34" i="1" s="1"/>
  <c r="AN34" i="1" s="1"/>
  <c r="AD34" i="1"/>
  <c r="AE34" i="1" s="1"/>
  <c r="AF34" i="1" s="1"/>
  <c r="CT34" i="1"/>
  <c r="CU34" i="1" s="1"/>
  <c r="CV34" i="1" s="1"/>
  <c r="CH34" i="1"/>
  <c r="CI34" i="1" s="1"/>
  <c r="CJ34" i="1" s="1"/>
  <c r="BF34" i="1"/>
  <c r="BG34" i="1" s="1"/>
  <c r="BH34" i="1" s="1"/>
  <c r="AP34" i="1"/>
  <c r="AQ34" i="1" s="1"/>
  <c r="AR34" i="1" s="1"/>
  <c r="AH34" i="1"/>
  <c r="AI34" i="1" s="1"/>
  <c r="AJ34" i="1" s="1"/>
  <c r="BB34" i="1"/>
  <c r="BC34" i="1" s="1"/>
  <c r="BD34" i="1" s="1"/>
  <c r="Z34" i="1"/>
  <c r="AA34" i="1" s="1"/>
  <c r="AB34" i="1" s="1"/>
  <c r="AX34" i="1"/>
  <c r="AY34" i="1" s="1"/>
  <c r="AZ34" i="1" s="1"/>
  <c r="BN34" i="1"/>
  <c r="BO34" i="1" s="1"/>
  <c r="BP34" i="1" s="1"/>
  <c r="V34" i="1"/>
  <c r="W34" i="1" s="1"/>
  <c r="X34" i="1" s="1"/>
  <c r="R34" i="1"/>
  <c r="S34" i="1" s="1"/>
  <c r="T34" i="1" s="1"/>
  <c r="AT34" i="1"/>
  <c r="AU34" i="1" s="1"/>
  <c r="AV34" i="1" s="1"/>
  <c r="N34" i="1"/>
  <c r="O34" i="1" s="1"/>
  <c r="P34" i="1" s="1"/>
  <c r="F18" i="1"/>
  <c r="G18" i="1" s="1"/>
  <c r="H18" i="1" s="1"/>
  <c r="DJ18" i="1"/>
  <c r="DK18" i="1" s="1"/>
  <c r="DL18" i="1" s="1"/>
  <c r="DR18" i="1"/>
  <c r="DS18" i="1" s="1"/>
  <c r="DT18" i="1" s="1"/>
  <c r="CT18" i="1"/>
  <c r="CU18" i="1" s="1"/>
  <c r="CV18" i="1" s="1"/>
  <c r="DB18" i="1"/>
  <c r="DC18" i="1" s="1"/>
  <c r="DD18" i="1" s="1"/>
  <c r="CL18" i="1"/>
  <c r="CM18" i="1" s="1"/>
  <c r="CN18" i="1" s="1"/>
  <c r="CD18" i="1"/>
  <c r="CE18" i="1" s="1"/>
  <c r="CF18" i="1" s="1"/>
  <c r="BV18" i="1"/>
  <c r="BW18" i="1" s="1"/>
  <c r="BX18" i="1" s="1"/>
  <c r="BR18" i="1"/>
  <c r="BS18" i="1" s="1"/>
  <c r="BT18" i="1" s="1"/>
  <c r="BJ18" i="1"/>
  <c r="BK18" i="1" s="1"/>
  <c r="BL18" i="1" s="1"/>
  <c r="CP18" i="1"/>
  <c r="CQ18" i="1" s="1"/>
  <c r="CR18" i="1" s="1"/>
  <c r="DN18" i="1"/>
  <c r="DO18" i="1" s="1"/>
  <c r="DP18" i="1" s="1"/>
  <c r="DF18" i="1"/>
  <c r="DG18" i="1" s="1"/>
  <c r="DH18" i="1" s="1"/>
  <c r="CH18" i="1"/>
  <c r="CI18" i="1" s="1"/>
  <c r="CJ18" i="1" s="1"/>
  <c r="BN18" i="1"/>
  <c r="BO18" i="1" s="1"/>
  <c r="BP18" i="1" s="1"/>
  <c r="AL18" i="1"/>
  <c r="AM18" i="1" s="1"/>
  <c r="AN18" i="1" s="1"/>
  <c r="AD18" i="1"/>
  <c r="AE18" i="1" s="1"/>
  <c r="AF18" i="1" s="1"/>
  <c r="Z18" i="1"/>
  <c r="AA18" i="1" s="1"/>
  <c r="AB18" i="1" s="1"/>
  <c r="BZ18" i="1"/>
  <c r="CA18" i="1" s="1"/>
  <c r="CB18" i="1" s="1"/>
  <c r="BF18" i="1"/>
  <c r="BG18" i="1" s="1"/>
  <c r="BH18" i="1" s="1"/>
  <c r="AP18" i="1"/>
  <c r="AQ18" i="1" s="1"/>
  <c r="AR18" i="1" s="1"/>
  <c r="AH18" i="1"/>
  <c r="AI18" i="1" s="1"/>
  <c r="AJ18" i="1" s="1"/>
  <c r="CX18" i="1"/>
  <c r="CY18" i="1" s="1"/>
  <c r="CZ18" i="1" s="1"/>
  <c r="BB18" i="1"/>
  <c r="BC18" i="1" s="1"/>
  <c r="BD18" i="1" s="1"/>
  <c r="AX18" i="1"/>
  <c r="AY18" i="1" s="1"/>
  <c r="AZ18" i="1" s="1"/>
  <c r="V18" i="1"/>
  <c r="W18" i="1" s="1"/>
  <c r="X18" i="1" s="1"/>
  <c r="R18" i="1"/>
  <c r="S18" i="1" s="1"/>
  <c r="T18" i="1" s="1"/>
  <c r="AT18" i="1"/>
  <c r="AU18" i="1" s="1"/>
  <c r="AV18" i="1" s="1"/>
  <c r="N18" i="1"/>
  <c r="O18" i="1" s="1"/>
  <c r="P18" i="1" s="1"/>
  <c r="F17" i="1"/>
  <c r="G17" i="1" s="1"/>
  <c r="H17" i="1" s="1"/>
  <c r="DR16" i="1"/>
  <c r="DS16" i="1" s="1"/>
  <c r="DT16" i="1" s="1"/>
  <c r="DF16" i="1"/>
  <c r="DG16" i="1" s="1"/>
  <c r="DH16" i="1" s="1"/>
  <c r="DN16" i="1"/>
  <c r="DO16" i="1" s="1"/>
  <c r="DP16" i="1" s="1"/>
  <c r="DB16" i="1"/>
  <c r="DC16" i="1" s="1"/>
  <c r="DD16" i="1" s="1"/>
  <c r="DJ16" i="1"/>
  <c r="DK16" i="1" s="1"/>
  <c r="DL16" i="1" s="1"/>
  <c r="CH16" i="1"/>
  <c r="CI16" i="1" s="1"/>
  <c r="CJ16" i="1" s="1"/>
  <c r="BZ16" i="1"/>
  <c r="CA16" i="1" s="1"/>
  <c r="CB16" i="1" s="1"/>
  <c r="BR16" i="1"/>
  <c r="BS16" i="1" s="1"/>
  <c r="BT16" i="1" s="1"/>
  <c r="BN16" i="1"/>
  <c r="BO16" i="1" s="1"/>
  <c r="BP16" i="1" s="1"/>
  <c r="BJ16" i="1"/>
  <c r="BK16" i="1" s="1"/>
  <c r="BL16" i="1" s="1"/>
  <c r="CX16" i="1"/>
  <c r="CY16" i="1" s="1"/>
  <c r="CZ16" i="1" s="1"/>
  <c r="CP16" i="1"/>
  <c r="CQ16" i="1" s="1"/>
  <c r="CR16" i="1" s="1"/>
  <c r="CL16" i="1"/>
  <c r="CM16" i="1" s="1"/>
  <c r="CN16" i="1" s="1"/>
  <c r="BV16" i="1"/>
  <c r="BW16" i="1" s="1"/>
  <c r="BX16" i="1" s="1"/>
  <c r="CD16" i="1"/>
  <c r="CE16" i="1" s="1"/>
  <c r="CF16" i="1" s="1"/>
  <c r="BF16" i="1"/>
  <c r="BG16" i="1" s="1"/>
  <c r="BH16" i="1" s="1"/>
  <c r="AX16" i="1"/>
  <c r="AY16" i="1" s="1"/>
  <c r="AZ16" i="1" s="1"/>
  <c r="CT16" i="1"/>
  <c r="CU16" i="1" s="1"/>
  <c r="CV16" i="1" s="1"/>
  <c r="BB16" i="1"/>
  <c r="BC16" i="1" s="1"/>
  <c r="BD16" i="1" s="1"/>
  <c r="AT16" i="1"/>
  <c r="AU16" i="1" s="1"/>
  <c r="AV16" i="1" s="1"/>
  <c r="AP16" i="1"/>
  <c r="AQ16" i="1" s="1"/>
  <c r="AR16" i="1" s="1"/>
  <c r="AH16" i="1"/>
  <c r="AI16" i="1" s="1"/>
  <c r="AJ16" i="1" s="1"/>
  <c r="Z16" i="1"/>
  <c r="AA16" i="1" s="1"/>
  <c r="AB16" i="1" s="1"/>
  <c r="R16" i="1"/>
  <c r="S16" i="1" s="1"/>
  <c r="T16" i="1" s="1"/>
  <c r="AD16" i="1"/>
  <c r="AE16" i="1" s="1"/>
  <c r="AF16" i="1" s="1"/>
  <c r="AL16" i="1"/>
  <c r="AM16" i="1" s="1"/>
  <c r="AN16" i="1" s="1"/>
  <c r="V16" i="1"/>
  <c r="W16" i="1" s="1"/>
  <c r="X16" i="1" s="1"/>
  <c r="N16" i="1"/>
  <c r="O16" i="1" s="1"/>
  <c r="P16" i="1" s="1"/>
  <c r="F16" i="1"/>
  <c r="G16" i="1" s="1"/>
  <c r="H16" i="1" s="1"/>
  <c r="J16" i="1"/>
  <c r="K16" i="1" s="1"/>
  <c r="L16" i="1" s="1"/>
  <c r="J23" i="1"/>
  <c r="K23" i="1" s="1"/>
  <c r="L23" i="1" s="1"/>
  <c r="DN23" i="1"/>
  <c r="DO23" i="1" s="1"/>
  <c r="DP23" i="1" s="1"/>
  <c r="DB23" i="1"/>
  <c r="DC23" i="1" s="1"/>
  <c r="DD23" i="1" s="1"/>
  <c r="DR23" i="1"/>
  <c r="DS23" i="1" s="1"/>
  <c r="DT23" i="1" s="1"/>
  <c r="DJ23" i="1"/>
  <c r="DK23" i="1" s="1"/>
  <c r="DL23" i="1" s="1"/>
  <c r="CP23" i="1"/>
  <c r="CQ23" i="1" s="1"/>
  <c r="CR23" i="1" s="1"/>
  <c r="DF23" i="1"/>
  <c r="DG23" i="1" s="1"/>
  <c r="DH23" i="1" s="1"/>
  <c r="CL23" i="1"/>
  <c r="CM23" i="1" s="1"/>
  <c r="CN23" i="1" s="1"/>
  <c r="CD23" i="1"/>
  <c r="CE23" i="1" s="1"/>
  <c r="CF23" i="1" s="1"/>
  <c r="BV23" i="1"/>
  <c r="BW23" i="1" s="1"/>
  <c r="BX23" i="1" s="1"/>
  <c r="BR23" i="1"/>
  <c r="BS23" i="1" s="1"/>
  <c r="BT23" i="1" s="1"/>
  <c r="BJ23" i="1"/>
  <c r="BK23" i="1" s="1"/>
  <c r="BL23" i="1" s="1"/>
  <c r="CX23" i="1"/>
  <c r="CY23" i="1" s="1"/>
  <c r="CZ23" i="1" s="1"/>
  <c r="CT23" i="1"/>
  <c r="CU23" i="1" s="1"/>
  <c r="CV23" i="1" s="1"/>
  <c r="CH23" i="1"/>
  <c r="CI23" i="1" s="1"/>
  <c r="CJ23" i="1" s="1"/>
  <c r="BZ23" i="1"/>
  <c r="CA23" i="1" s="1"/>
  <c r="CB23" i="1" s="1"/>
  <c r="BN23" i="1"/>
  <c r="BO23" i="1" s="1"/>
  <c r="BP23" i="1" s="1"/>
  <c r="BB23" i="1"/>
  <c r="BC23" i="1" s="1"/>
  <c r="BD23" i="1" s="1"/>
  <c r="AT23" i="1"/>
  <c r="AU23" i="1" s="1"/>
  <c r="AV23" i="1" s="1"/>
  <c r="AP23" i="1"/>
  <c r="AQ23" i="1" s="1"/>
  <c r="AR23" i="1" s="1"/>
  <c r="AX23" i="1"/>
  <c r="AY23" i="1" s="1"/>
  <c r="AZ23" i="1" s="1"/>
  <c r="AD23" i="1"/>
  <c r="AE23" i="1" s="1"/>
  <c r="AF23" i="1" s="1"/>
  <c r="V23" i="1"/>
  <c r="W23" i="1" s="1"/>
  <c r="X23" i="1" s="1"/>
  <c r="BF23" i="1"/>
  <c r="BG23" i="1" s="1"/>
  <c r="BH23" i="1" s="1"/>
  <c r="AH23" i="1"/>
  <c r="AI23" i="1" s="1"/>
  <c r="AJ23" i="1" s="1"/>
  <c r="Z23" i="1"/>
  <c r="AA23" i="1" s="1"/>
  <c r="AB23" i="1" s="1"/>
  <c r="N23" i="1"/>
  <c r="O23" i="1" s="1"/>
  <c r="P23" i="1" s="1"/>
  <c r="AL23" i="1"/>
  <c r="AM23" i="1" s="1"/>
  <c r="AN23" i="1" s="1"/>
  <c r="R23" i="1"/>
  <c r="S23" i="1" s="1"/>
  <c r="T23" i="1" s="1"/>
  <c r="J29" i="1"/>
  <c r="K29" i="1" s="1"/>
  <c r="L29" i="1" s="1"/>
  <c r="DB29" i="1"/>
  <c r="DC29" i="1" s="1"/>
  <c r="DD29" i="1" s="1"/>
  <c r="DR29" i="1"/>
  <c r="DS29" i="1" s="1"/>
  <c r="DT29" i="1" s="1"/>
  <c r="DF29" i="1"/>
  <c r="DG29" i="1" s="1"/>
  <c r="DH29" i="1" s="1"/>
  <c r="CT29" i="1"/>
  <c r="CU29" i="1" s="1"/>
  <c r="CV29" i="1" s="1"/>
  <c r="DJ29" i="1"/>
  <c r="DK29" i="1" s="1"/>
  <c r="DL29" i="1" s="1"/>
  <c r="CX29" i="1"/>
  <c r="CY29" i="1" s="1"/>
  <c r="CZ29" i="1" s="1"/>
  <c r="CL29" i="1"/>
  <c r="CM29" i="1" s="1"/>
  <c r="CN29" i="1" s="1"/>
  <c r="CD29" i="1"/>
  <c r="CE29" i="1" s="1"/>
  <c r="CF29" i="1" s="1"/>
  <c r="BV29" i="1"/>
  <c r="BW29" i="1" s="1"/>
  <c r="BX29" i="1" s="1"/>
  <c r="DN29" i="1"/>
  <c r="DO29" i="1" s="1"/>
  <c r="DP29" i="1" s="1"/>
  <c r="CP29" i="1"/>
  <c r="CQ29" i="1" s="1"/>
  <c r="CR29" i="1" s="1"/>
  <c r="BF29" i="1"/>
  <c r="BG29" i="1" s="1"/>
  <c r="BH29" i="1" s="1"/>
  <c r="CH29" i="1"/>
  <c r="CI29" i="1" s="1"/>
  <c r="CJ29" i="1" s="1"/>
  <c r="AL29" i="1"/>
  <c r="AM29" i="1" s="1"/>
  <c r="AN29" i="1" s="1"/>
  <c r="AD29" i="1"/>
  <c r="AE29" i="1" s="1"/>
  <c r="AF29" i="1" s="1"/>
  <c r="BZ29" i="1"/>
  <c r="CA29" i="1" s="1"/>
  <c r="CB29" i="1" s="1"/>
  <c r="BN29" i="1"/>
  <c r="BO29" i="1" s="1"/>
  <c r="BP29" i="1" s="1"/>
  <c r="AH29" i="1"/>
  <c r="AI29" i="1" s="1"/>
  <c r="AJ29" i="1" s="1"/>
  <c r="BJ29" i="1"/>
  <c r="BK29" i="1" s="1"/>
  <c r="BL29" i="1" s="1"/>
  <c r="BB29" i="1"/>
  <c r="BC29" i="1" s="1"/>
  <c r="BD29" i="1" s="1"/>
  <c r="AP29" i="1"/>
  <c r="AQ29" i="1" s="1"/>
  <c r="AR29" i="1" s="1"/>
  <c r="N29" i="1"/>
  <c r="O29" i="1" s="1"/>
  <c r="P29" i="1" s="1"/>
  <c r="AX29" i="1"/>
  <c r="AY29" i="1" s="1"/>
  <c r="AZ29" i="1" s="1"/>
  <c r="Z29" i="1"/>
  <c r="AA29" i="1" s="1"/>
  <c r="AB29" i="1" s="1"/>
  <c r="R29" i="1"/>
  <c r="S29" i="1" s="1"/>
  <c r="T29" i="1" s="1"/>
  <c r="V29" i="1"/>
  <c r="W29" i="1" s="1"/>
  <c r="X29" i="1" s="1"/>
  <c r="BR29" i="1"/>
  <c r="BS29" i="1" s="1"/>
  <c r="BT29" i="1" s="1"/>
  <c r="AT29" i="1"/>
  <c r="AU29" i="1" s="1"/>
  <c r="AV29" i="1" s="1"/>
  <c r="J13" i="1"/>
  <c r="K13" i="1" s="1"/>
  <c r="L13" i="1" s="1"/>
  <c r="DJ13" i="1"/>
  <c r="DK13" i="1" s="1"/>
  <c r="DL13" i="1" s="1"/>
  <c r="DR13" i="1"/>
  <c r="DS13" i="1" s="1"/>
  <c r="DT13" i="1" s="1"/>
  <c r="DB13" i="1"/>
  <c r="DC13" i="1" s="1"/>
  <c r="DD13" i="1" s="1"/>
  <c r="CX13" i="1"/>
  <c r="CY13" i="1" s="1"/>
  <c r="CZ13" i="1" s="1"/>
  <c r="CT13" i="1"/>
  <c r="CU13" i="1" s="1"/>
  <c r="CV13" i="1" s="1"/>
  <c r="DN13" i="1"/>
  <c r="DO13" i="1" s="1"/>
  <c r="DP13" i="1" s="1"/>
  <c r="CL13" i="1"/>
  <c r="CM13" i="1" s="1"/>
  <c r="CN13" i="1" s="1"/>
  <c r="CD13" i="1"/>
  <c r="CE13" i="1" s="1"/>
  <c r="CF13" i="1" s="1"/>
  <c r="BV13" i="1"/>
  <c r="BW13" i="1" s="1"/>
  <c r="BX13" i="1" s="1"/>
  <c r="CP13" i="1"/>
  <c r="CQ13" i="1" s="1"/>
  <c r="CR13" i="1" s="1"/>
  <c r="BR13" i="1"/>
  <c r="BS13" i="1" s="1"/>
  <c r="BT13" i="1" s="1"/>
  <c r="BZ13" i="1"/>
  <c r="CA13" i="1" s="1"/>
  <c r="CB13" i="1" s="1"/>
  <c r="AL13" i="1"/>
  <c r="AM13" i="1" s="1"/>
  <c r="AN13" i="1" s="1"/>
  <c r="AD13" i="1"/>
  <c r="AE13" i="1" s="1"/>
  <c r="AF13" i="1" s="1"/>
  <c r="CH13" i="1"/>
  <c r="CI13" i="1" s="1"/>
  <c r="CJ13" i="1" s="1"/>
  <c r="AH13" i="1"/>
  <c r="AI13" i="1" s="1"/>
  <c r="AJ13" i="1" s="1"/>
  <c r="Z13" i="1"/>
  <c r="AA13" i="1" s="1"/>
  <c r="AB13" i="1" s="1"/>
  <c r="BB13" i="1"/>
  <c r="BC13" i="1" s="1"/>
  <c r="BD13" i="1" s="1"/>
  <c r="BJ13" i="1"/>
  <c r="BK13" i="1" s="1"/>
  <c r="BL13" i="1" s="1"/>
  <c r="R13" i="1"/>
  <c r="S13" i="1" s="1"/>
  <c r="T13" i="1" s="1"/>
  <c r="BF13" i="1"/>
  <c r="BG13" i="1" s="1"/>
  <c r="BH13" i="1" s="1"/>
  <c r="V13" i="1"/>
  <c r="W13" i="1" s="1"/>
  <c r="X13" i="1" s="1"/>
  <c r="N13" i="1"/>
  <c r="O13" i="1" s="1"/>
  <c r="P13" i="1" s="1"/>
  <c r="BN13" i="1"/>
  <c r="BO13" i="1" s="1"/>
  <c r="BP13" i="1" s="1"/>
  <c r="AX13" i="1"/>
  <c r="AY13" i="1" s="1"/>
  <c r="AZ13" i="1" s="1"/>
  <c r="DF13" i="1"/>
  <c r="DG13" i="1" s="1"/>
  <c r="DH13" i="1" s="1"/>
  <c r="AT13" i="1"/>
  <c r="AU13" i="1" s="1"/>
  <c r="AV13" i="1" s="1"/>
  <c r="AP13" i="1"/>
  <c r="AQ13" i="1" s="1"/>
  <c r="AR13" i="1" s="1"/>
  <c r="J32" i="1"/>
  <c r="K32" i="1" s="1"/>
  <c r="L32" i="1" s="1"/>
  <c r="DR32" i="1"/>
  <c r="DS32" i="1" s="1"/>
  <c r="DT32" i="1" s="1"/>
  <c r="DJ32" i="1"/>
  <c r="DK32" i="1" s="1"/>
  <c r="DL32" i="1" s="1"/>
  <c r="DF32" i="1"/>
  <c r="DG32" i="1" s="1"/>
  <c r="DH32" i="1" s="1"/>
  <c r="DN32" i="1"/>
  <c r="DO32" i="1" s="1"/>
  <c r="DP32" i="1" s="1"/>
  <c r="CT32" i="1"/>
  <c r="CU32" i="1" s="1"/>
  <c r="CV32" i="1" s="1"/>
  <c r="CH32" i="1"/>
  <c r="CI32" i="1" s="1"/>
  <c r="CJ32" i="1" s="1"/>
  <c r="BZ32" i="1"/>
  <c r="CA32" i="1" s="1"/>
  <c r="CB32" i="1" s="1"/>
  <c r="BN32" i="1"/>
  <c r="BO32" i="1" s="1"/>
  <c r="BP32" i="1" s="1"/>
  <c r="BF32" i="1"/>
  <c r="BG32" i="1" s="1"/>
  <c r="BH32" i="1" s="1"/>
  <c r="CP32" i="1"/>
  <c r="CQ32" i="1" s="1"/>
  <c r="CR32" i="1" s="1"/>
  <c r="DB32" i="1"/>
  <c r="DC32" i="1" s="1"/>
  <c r="DD32" i="1" s="1"/>
  <c r="CL32" i="1"/>
  <c r="CM32" i="1" s="1"/>
  <c r="CN32" i="1" s="1"/>
  <c r="BV32" i="1"/>
  <c r="BW32" i="1" s="1"/>
  <c r="BX32" i="1" s="1"/>
  <c r="CD32" i="1"/>
  <c r="CE32" i="1" s="1"/>
  <c r="CF32" i="1" s="1"/>
  <c r="BR32" i="1"/>
  <c r="BS32" i="1" s="1"/>
  <c r="BT32" i="1" s="1"/>
  <c r="AX32" i="1"/>
  <c r="AY32" i="1" s="1"/>
  <c r="AZ32" i="1" s="1"/>
  <c r="BB32" i="1"/>
  <c r="BC32" i="1" s="1"/>
  <c r="BD32" i="1" s="1"/>
  <c r="AT32" i="1"/>
  <c r="AU32" i="1" s="1"/>
  <c r="AV32" i="1" s="1"/>
  <c r="Z32" i="1"/>
  <c r="AA32" i="1" s="1"/>
  <c r="AB32" i="1" s="1"/>
  <c r="AH32" i="1"/>
  <c r="AI32" i="1" s="1"/>
  <c r="AJ32" i="1" s="1"/>
  <c r="R32" i="1"/>
  <c r="S32" i="1" s="1"/>
  <c r="T32" i="1" s="1"/>
  <c r="CX32" i="1"/>
  <c r="CY32" i="1" s="1"/>
  <c r="CZ32" i="1" s="1"/>
  <c r="BJ32" i="1"/>
  <c r="BK32" i="1" s="1"/>
  <c r="BL32" i="1" s="1"/>
  <c r="AL32" i="1"/>
  <c r="AM32" i="1" s="1"/>
  <c r="AN32" i="1" s="1"/>
  <c r="N32" i="1"/>
  <c r="O32" i="1" s="1"/>
  <c r="P32" i="1" s="1"/>
  <c r="AD32" i="1"/>
  <c r="AE32" i="1" s="1"/>
  <c r="AF32" i="1" s="1"/>
  <c r="AP32" i="1"/>
  <c r="AQ32" i="1" s="1"/>
  <c r="AR32" i="1" s="1"/>
  <c r="V32" i="1"/>
  <c r="W32" i="1" s="1"/>
  <c r="X32" i="1" s="1"/>
  <c r="J4" i="1"/>
  <c r="K4" i="1" s="1"/>
  <c r="L4" i="1" s="1"/>
  <c r="DN4" i="1"/>
  <c r="DO4" i="1" s="1"/>
  <c r="DP4" i="1" s="1"/>
  <c r="DR4" i="1"/>
  <c r="DS4" i="1" s="1"/>
  <c r="DT4" i="1" s="1"/>
  <c r="DJ4" i="1"/>
  <c r="DK4" i="1" s="1"/>
  <c r="DL4" i="1" s="1"/>
  <c r="DB4" i="1"/>
  <c r="DC4" i="1" s="1"/>
  <c r="DD4" i="1" s="1"/>
  <c r="CX4" i="1"/>
  <c r="CY4" i="1" s="1"/>
  <c r="CZ4" i="1" s="1"/>
  <c r="CP4" i="1"/>
  <c r="CQ4" i="1" s="1"/>
  <c r="CR4" i="1" s="1"/>
  <c r="CT4" i="1"/>
  <c r="CU4" i="1" s="1"/>
  <c r="CV4" i="1" s="1"/>
  <c r="CL4" i="1"/>
  <c r="CM4" i="1" s="1"/>
  <c r="CN4" i="1" s="1"/>
  <c r="CD4" i="1"/>
  <c r="CE4" i="1" s="1"/>
  <c r="CF4" i="1" s="1"/>
  <c r="BV4" i="1"/>
  <c r="BW4" i="1" s="1"/>
  <c r="BX4" i="1" s="1"/>
  <c r="BZ4" i="1"/>
  <c r="CA4" i="1" s="1"/>
  <c r="CB4" i="1" s="1"/>
  <c r="CH4" i="1"/>
  <c r="CI4" i="1" s="1"/>
  <c r="CJ4" i="1" s="1"/>
  <c r="BR4" i="1"/>
  <c r="BS4" i="1" s="1"/>
  <c r="BT4" i="1" s="1"/>
  <c r="BN4" i="1"/>
  <c r="BO4" i="1" s="1"/>
  <c r="BP4" i="1" s="1"/>
  <c r="BB4" i="1"/>
  <c r="BC4" i="1" s="1"/>
  <c r="BD4" i="1" s="1"/>
  <c r="AT4" i="1"/>
  <c r="AU4" i="1" s="1"/>
  <c r="AV4" i="1" s="1"/>
  <c r="AP4" i="1"/>
  <c r="AQ4" i="1" s="1"/>
  <c r="AR4" i="1" s="1"/>
  <c r="DF4" i="1"/>
  <c r="DG4" i="1" s="1"/>
  <c r="DH4" i="1" s="1"/>
  <c r="BF4" i="1"/>
  <c r="BG4" i="1" s="1"/>
  <c r="BH4" i="1" s="1"/>
  <c r="AX4" i="1"/>
  <c r="AY4" i="1" s="1"/>
  <c r="AZ4" i="1" s="1"/>
  <c r="BJ4" i="1"/>
  <c r="BK4" i="1" s="1"/>
  <c r="BL4" i="1" s="1"/>
  <c r="AL4" i="1"/>
  <c r="AM4" i="1" s="1"/>
  <c r="AN4" i="1" s="1"/>
  <c r="V4" i="1"/>
  <c r="W4" i="1" s="1"/>
  <c r="X4" i="1" s="1"/>
  <c r="AH4" i="1"/>
  <c r="AI4" i="1" s="1"/>
  <c r="AJ4" i="1" s="1"/>
  <c r="Z4" i="1"/>
  <c r="AA4" i="1" s="1"/>
  <c r="AB4" i="1" s="1"/>
  <c r="N4" i="1"/>
  <c r="O4" i="1" s="1"/>
  <c r="P4" i="1" s="1"/>
  <c r="AD4" i="1"/>
  <c r="AE4" i="1" s="1"/>
  <c r="AF4" i="1" s="1"/>
  <c r="R4" i="1"/>
  <c r="S4" i="1" s="1"/>
  <c r="T4" i="1" s="1"/>
  <c r="F4" i="1"/>
  <c r="G4" i="1" s="1"/>
  <c r="H4" i="1" s="1"/>
  <c r="J15" i="1"/>
  <c r="K15" i="1" s="1"/>
  <c r="L15" i="1" s="1"/>
  <c r="DN15" i="1"/>
  <c r="DO15" i="1" s="1"/>
  <c r="DP15" i="1" s="1"/>
  <c r="DR15" i="1"/>
  <c r="DS15" i="1" s="1"/>
  <c r="DT15" i="1" s="1"/>
  <c r="DJ15" i="1"/>
  <c r="DK15" i="1" s="1"/>
  <c r="DL15" i="1" s="1"/>
  <c r="DF15" i="1"/>
  <c r="DG15" i="1" s="1"/>
  <c r="DH15" i="1" s="1"/>
  <c r="CP15" i="1"/>
  <c r="CQ15" i="1" s="1"/>
  <c r="CR15" i="1" s="1"/>
  <c r="CX15" i="1"/>
  <c r="CY15" i="1" s="1"/>
  <c r="CZ15" i="1" s="1"/>
  <c r="CL15" i="1"/>
  <c r="CM15" i="1" s="1"/>
  <c r="CN15" i="1" s="1"/>
  <c r="CD15" i="1"/>
  <c r="CE15" i="1" s="1"/>
  <c r="CF15" i="1" s="1"/>
  <c r="BV15" i="1"/>
  <c r="BW15" i="1" s="1"/>
  <c r="BX15" i="1" s="1"/>
  <c r="BZ15" i="1"/>
  <c r="CA15" i="1" s="1"/>
  <c r="CB15" i="1" s="1"/>
  <c r="BR15" i="1"/>
  <c r="BS15" i="1" s="1"/>
  <c r="BT15" i="1" s="1"/>
  <c r="CT15" i="1"/>
  <c r="CU15" i="1" s="1"/>
  <c r="CV15" i="1" s="1"/>
  <c r="CH15" i="1"/>
  <c r="CI15" i="1" s="1"/>
  <c r="CJ15" i="1" s="1"/>
  <c r="BB15" i="1"/>
  <c r="BC15" i="1" s="1"/>
  <c r="BD15" i="1" s="1"/>
  <c r="AT15" i="1"/>
  <c r="AU15" i="1" s="1"/>
  <c r="AV15" i="1" s="1"/>
  <c r="DB15" i="1"/>
  <c r="DC15" i="1" s="1"/>
  <c r="DD15" i="1" s="1"/>
  <c r="BN15" i="1"/>
  <c r="BO15" i="1" s="1"/>
  <c r="BP15" i="1" s="1"/>
  <c r="BF15" i="1"/>
  <c r="BG15" i="1" s="1"/>
  <c r="BH15" i="1" s="1"/>
  <c r="AX15" i="1"/>
  <c r="AY15" i="1" s="1"/>
  <c r="AZ15" i="1" s="1"/>
  <c r="AP15" i="1"/>
  <c r="AQ15" i="1" s="1"/>
  <c r="AR15" i="1" s="1"/>
  <c r="Z15" i="1"/>
  <c r="AA15" i="1" s="1"/>
  <c r="AB15" i="1" s="1"/>
  <c r="BJ15" i="1"/>
  <c r="BK15" i="1" s="1"/>
  <c r="BL15" i="1" s="1"/>
  <c r="AL15" i="1"/>
  <c r="AM15" i="1" s="1"/>
  <c r="AN15" i="1" s="1"/>
  <c r="V15" i="1"/>
  <c r="W15" i="1" s="1"/>
  <c r="X15" i="1" s="1"/>
  <c r="N15" i="1"/>
  <c r="O15" i="1" s="1"/>
  <c r="P15" i="1" s="1"/>
  <c r="AH15" i="1"/>
  <c r="AI15" i="1" s="1"/>
  <c r="AJ15" i="1" s="1"/>
  <c r="AD15" i="1"/>
  <c r="AE15" i="1" s="1"/>
  <c r="AF15" i="1" s="1"/>
  <c r="R15" i="1"/>
  <c r="S15" i="1" s="1"/>
  <c r="T15" i="1" s="1"/>
  <c r="F30" i="1"/>
  <c r="G30" i="1" s="1"/>
  <c r="H30" i="1" s="1"/>
  <c r="DF30" i="1"/>
  <c r="DG30" i="1" s="1"/>
  <c r="DH30" i="1" s="1"/>
  <c r="DN30" i="1"/>
  <c r="DO30" i="1" s="1"/>
  <c r="DP30" i="1" s="1"/>
  <c r="CX30" i="1"/>
  <c r="CY30" i="1" s="1"/>
  <c r="CZ30" i="1" s="1"/>
  <c r="CT30" i="1"/>
  <c r="CU30" i="1" s="1"/>
  <c r="CV30" i="1" s="1"/>
  <c r="CP30" i="1"/>
  <c r="CQ30" i="1" s="1"/>
  <c r="CR30" i="1" s="1"/>
  <c r="DR30" i="1"/>
  <c r="DS30" i="1" s="1"/>
  <c r="DT30" i="1" s="1"/>
  <c r="DB30" i="1"/>
  <c r="DC30" i="1" s="1"/>
  <c r="DD30" i="1" s="1"/>
  <c r="DJ30" i="1"/>
  <c r="DK30" i="1" s="1"/>
  <c r="DL30" i="1" s="1"/>
  <c r="CH30" i="1"/>
  <c r="CI30" i="1" s="1"/>
  <c r="CJ30" i="1" s="1"/>
  <c r="BZ30" i="1"/>
  <c r="CA30" i="1" s="1"/>
  <c r="CB30" i="1" s="1"/>
  <c r="BR30" i="1"/>
  <c r="BS30" i="1" s="1"/>
  <c r="BT30" i="1" s="1"/>
  <c r="BN30" i="1"/>
  <c r="BO30" i="1" s="1"/>
  <c r="BP30" i="1" s="1"/>
  <c r="BJ30" i="1"/>
  <c r="BK30" i="1" s="1"/>
  <c r="BL30" i="1" s="1"/>
  <c r="AH30" i="1"/>
  <c r="AI30" i="1" s="1"/>
  <c r="AJ30" i="1" s="1"/>
  <c r="Z30" i="1"/>
  <c r="AA30" i="1" s="1"/>
  <c r="AB30" i="1" s="1"/>
  <c r="AL30" i="1"/>
  <c r="AM30" i="1" s="1"/>
  <c r="AN30" i="1" s="1"/>
  <c r="AD30" i="1"/>
  <c r="AE30" i="1" s="1"/>
  <c r="AF30" i="1" s="1"/>
  <c r="AX30" i="1"/>
  <c r="AY30" i="1" s="1"/>
  <c r="AZ30" i="1" s="1"/>
  <c r="CL30" i="1"/>
  <c r="CM30" i="1" s="1"/>
  <c r="CN30" i="1" s="1"/>
  <c r="CD30" i="1"/>
  <c r="CE30" i="1" s="1"/>
  <c r="CF30" i="1" s="1"/>
  <c r="BV30" i="1"/>
  <c r="BW30" i="1" s="1"/>
  <c r="BX30" i="1" s="1"/>
  <c r="BB30" i="1"/>
  <c r="BC30" i="1" s="1"/>
  <c r="BD30" i="1" s="1"/>
  <c r="AP30" i="1"/>
  <c r="AQ30" i="1" s="1"/>
  <c r="AR30" i="1" s="1"/>
  <c r="R30" i="1"/>
  <c r="S30" i="1" s="1"/>
  <c r="T30" i="1" s="1"/>
  <c r="BF30" i="1"/>
  <c r="BG30" i="1" s="1"/>
  <c r="BH30" i="1" s="1"/>
  <c r="AT30" i="1"/>
  <c r="AU30" i="1" s="1"/>
  <c r="AV30" i="1" s="1"/>
  <c r="V30" i="1"/>
  <c r="W30" i="1" s="1"/>
  <c r="X30" i="1" s="1"/>
  <c r="N30" i="1"/>
  <c r="O30" i="1" s="1"/>
  <c r="P30" i="1" s="1"/>
  <c r="J14" i="1"/>
  <c r="K14" i="1" s="1"/>
  <c r="L14" i="1" s="1"/>
  <c r="DJ14" i="1"/>
  <c r="DK14" i="1" s="1"/>
  <c r="DL14" i="1" s="1"/>
  <c r="DF14" i="1"/>
  <c r="DG14" i="1" s="1"/>
  <c r="DH14" i="1" s="1"/>
  <c r="DB14" i="1"/>
  <c r="DC14" i="1" s="1"/>
  <c r="DD14" i="1" s="1"/>
  <c r="DN14" i="1"/>
  <c r="DO14" i="1" s="1"/>
  <c r="DP14" i="1" s="1"/>
  <c r="CP14" i="1"/>
  <c r="CQ14" i="1" s="1"/>
  <c r="CR14" i="1" s="1"/>
  <c r="DR14" i="1"/>
  <c r="DS14" i="1" s="1"/>
  <c r="DT14" i="1" s="1"/>
  <c r="CX14" i="1"/>
  <c r="CY14" i="1" s="1"/>
  <c r="CZ14" i="1" s="1"/>
  <c r="CT14" i="1"/>
  <c r="CU14" i="1" s="1"/>
  <c r="CV14" i="1" s="1"/>
  <c r="CH14" i="1"/>
  <c r="CI14" i="1" s="1"/>
  <c r="CJ14" i="1" s="1"/>
  <c r="BZ14" i="1"/>
  <c r="CA14" i="1" s="1"/>
  <c r="CB14" i="1" s="1"/>
  <c r="BN14" i="1"/>
  <c r="BO14" i="1" s="1"/>
  <c r="BP14" i="1" s="1"/>
  <c r="AH14" i="1"/>
  <c r="AI14" i="1" s="1"/>
  <c r="AJ14" i="1" s="1"/>
  <c r="BJ14" i="1"/>
  <c r="BK14" i="1" s="1"/>
  <c r="BL14" i="1" s="1"/>
  <c r="AL14" i="1"/>
  <c r="AM14" i="1" s="1"/>
  <c r="AN14" i="1" s="1"/>
  <c r="AD14" i="1"/>
  <c r="AE14" i="1" s="1"/>
  <c r="AF14" i="1" s="1"/>
  <c r="CL14" i="1"/>
  <c r="CM14" i="1" s="1"/>
  <c r="CN14" i="1" s="1"/>
  <c r="CD14" i="1"/>
  <c r="CE14" i="1" s="1"/>
  <c r="CF14" i="1" s="1"/>
  <c r="BV14" i="1"/>
  <c r="BW14" i="1" s="1"/>
  <c r="BX14" i="1" s="1"/>
  <c r="AX14" i="1"/>
  <c r="AY14" i="1" s="1"/>
  <c r="AZ14" i="1" s="1"/>
  <c r="N14" i="1"/>
  <c r="O14" i="1" s="1"/>
  <c r="P14" i="1" s="1"/>
  <c r="AP14" i="1"/>
  <c r="AQ14" i="1" s="1"/>
  <c r="AR14" i="1" s="1"/>
  <c r="V14" i="1"/>
  <c r="W14" i="1" s="1"/>
  <c r="X14" i="1" s="1"/>
  <c r="BB14" i="1"/>
  <c r="BC14" i="1" s="1"/>
  <c r="BD14" i="1" s="1"/>
  <c r="R14" i="1"/>
  <c r="S14" i="1" s="1"/>
  <c r="T14" i="1" s="1"/>
  <c r="BR14" i="1"/>
  <c r="BS14" i="1" s="1"/>
  <c r="BT14" i="1" s="1"/>
  <c r="AT14" i="1"/>
  <c r="AU14" i="1" s="1"/>
  <c r="AV14" i="1" s="1"/>
  <c r="Z14" i="1"/>
  <c r="AA14" i="1" s="1"/>
  <c r="AB14" i="1" s="1"/>
  <c r="BF14" i="1"/>
  <c r="BG14" i="1" s="1"/>
  <c r="BH14" i="1" s="1"/>
  <c r="F14" i="1"/>
  <c r="G14" i="1" s="1"/>
  <c r="H14" i="1" s="1"/>
  <c r="J34" i="1"/>
  <c r="K34" i="1" s="1"/>
  <c r="L34" i="1" s="1"/>
  <c r="DR8" i="1"/>
  <c r="DS8" i="1" s="1"/>
  <c r="DT8" i="1" s="1"/>
  <c r="DN8" i="1"/>
  <c r="DO8" i="1" s="1"/>
  <c r="DP8" i="1" s="1"/>
  <c r="DF8" i="1"/>
  <c r="DG8" i="1" s="1"/>
  <c r="DH8" i="1" s="1"/>
  <c r="CX8" i="1"/>
  <c r="CY8" i="1" s="1"/>
  <c r="CZ8" i="1" s="1"/>
  <c r="CT8" i="1"/>
  <c r="CU8" i="1" s="1"/>
  <c r="CV8" i="1" s="1"/>
  <c r="CH8" i="1"/>
  <c r="CI8" i="1" s="1"/>
  <c r="CJ8" i="1" s="1"/>
  <c r="BZ8" i="1"/>
  <c r="CA8" i="1" s="1"/>
  <c r="CB8" i="1" s="1"/>
  <c r="BN8" i="1"/>
  <c r="BO8" i="1" s="1"/>
  <c r="BP8" i="1" s="1"/>
  <c r="DJ8" i="1"/>
  <c r="DK8" i="1" s="1"/>
  <c r="DL8" i="1" s="1"/>
  <c r="DB8" i="1"/>
  <c r="DC8" i="1" s="1"/>
  <c r="DD8" i="1" s="1"/>
  <c r="CD8" i="1"/>
  <c r="CE8" i="1" s="1"/>
  <c r="CF8" i="1" s="1"/>
  <c r="CL8" i="1"/>
  <c r="CM8" i="1" s="1"/>
  <c r="CN8" i="1" s="1"/>
  <c r="BV8" i="1"/>
  <c r="BW8" i="1" s="1"/>
  <c r="BX8" i="1" s="1"/>
  <c r="BJ8" i="1"/>
  <c r="BK8" i="1" s="1"/>
  <c r="BL8" i="1" s="1"/>
  <c r="BF8" i="1"/>
  <c r="BG8" i="1" s="1"/>
  <c r="BH8" i="1" s="1"/>
  <c r="AX8" i="1"/>
  <c r="AY8" i="1" s="1"/>
  <c r="AZ8" i="1" s="1"/>
  <c r="BB8" i="1"/>
  <c r="BC8" i="1" s="1"/>
  <c r="BD8" i="1" s="1"/>
  <c r="AT8" i="1"/>
  <c r="AU8" i="1" s="1"/>
  <c r="AV8" i="1" s="1"/>
  <c r="R8" i="1"/>
  <c r="S8" i="1" s="1"/>
  <c r="T8" i="1" s="1"/>
  <c r="N8" i="1"/>
  <c r="O8" i="1" s="1"/>
  <c r="P8" i="1" s="1"/>
  <c r="AP8" i="1"/>
  <c r="AQ8" i="1" s="1"/>
  <c r="AR8" i="1" s="1"/>
  <c r="BR8" i="1"/>
  <c r="BS8" i="1" s="1"/>
  <c r="BT8" i="1" s="1"/>
  <c r="AD8" i="1"/>
  <c r="AE8" i="1" s="1"/>
  <c r="AF8" i="1" s="1"/>
  <c r="Z8" i="1"/>
  <c r="AA8" i="1" s="1"/>
  <c r="AB8" i="1" s="1"/>
  <c r="AL8" i="1"/>
  <c r="AM8" i="1" s="1"/>
  <c r="AN8" i="1" s="1"/>
  <c r="CP8" i="1"/>
  <c r="CQ8" i="1" s="1"/>
  <c r="CR8" i="1" s="1"/>
  <c r="AH8" i="1"/>
  <c r="AI8" i="1" s="1"/>
  <c r="AJ8" i="1" s="1"/>
  <c r="V8" i="1"/>
  <c r="W8" i="1" s="1"/>
  <c r="X8" i="1" s="1"/>
  <c r="J8" i="1"/>
  <c r="K8" i="1" s="1"/>
  <c r="L8" i="1" s="1"/>
  <c r="F8" i="1"/>
  <c r="G8" i="1" s="1"/>
  <c r="H8" i="1" s="1"/>
  <c r="F11" i="1"/>
  <c r="G11" i="1" s="1"/>
  <c r="H11" i="1" s="1"/>
  <c r="DR11" i="1"/>
  <c r="DS11" i="1" s="1"/>
  <c r="DT11" i="1" s="1"/>
  <c r="DF11" i="1"/>
  <c r="DG11" i="1" s="1"/>
  <c r="DH11" i="1" s="1"/>
  <c r="DN11" i="1"/>
  <c r="DO11" i="1" s="1"/>
  <c r="DP11" i="1" s="1"/>
  <c r="DJ11" i="1"/>
  <c r="DK11" i="1" s="1"/>
  <c r="DL11" i="1" s="1"/>
  <c r="DB11" i="1"/>
  <c r="DC11" i="1" s="1"/>
  <c r="DD11" i="1" s="1"/>
  <c r="CX11" i="1"/>
  <c r="CY11" i="1" s="1"/>
  <c r="CZ11" i="1" s="1"/>
  <c r="CH11" i="1"/>
  <c r="CI11" i="1" s="1"/>
  <c r="CJ11" i="1" s="1"/>
  <c r="BZ11" i="1"/>
  <c r="CA11" i="1" s="1"/>
  <c r="CB11" i="1" s="1"/>
  <c r="BR11" i="1"/>
  <c r="BS11" i="1" s="1"/>
  <c r="BT11" i="1" s="1"/>
  <c r="BN11" i="1"/>
  <c r="BO11" i="1" s="1"/>
  <c r="BP11" i="1" s="1"/>
  <c r="BJ11" i="1"/>
  <c r="BK11" i="1" s="1"/>
  <c r="BL11" i="1" s="1"/>
  <c r="CP11" i="1"/>
  <c r="CQ11" i="1" s="1"/>
  <c r="CR11" i="1" s="1"/>
  <c r="CL11" i="1"/>
  <c r="CM11" i="1" s="1"/>
  <c r="CN11" i="1" s="1"/>
  <c r="BV11" i="1"/>
  <c r="BW11" i="1" s="1"/>
  <c r="BX11" i="1" s="1"/>
  <c r="CD11" i="1"/>
  <c r="CE11" i="1" s="1"/>
  <c r="CF11" i="1" s="1"/>
  <c r="BF11" i="1"/>
  <c r="BG11" i="1" s="1"/>
  <c r="BH11" i="1" s="1"/>
  <c r="AX11" i="1"/>
  <c r="AY11" i="1" s="1"/>
  <c r="AZ11" i="1" s="1"/>
  <c r="BB11" i="1"/>
  <c r="BC11" i="1" s="1"/>
  <c r="BD11" i="1" s="1"/>
  <c r="AT11" i="1"/>
  <c r="AU11" i="1" s="1"/>
  <c r="AV11" i="1" s="1"/>
  <c r="AH11" i="1"/>
  <c r="AI11" i="1" s="1"/>
  <c r="AJ11" i="1" s="1"/>
  <c r="Z11" i="1"/>
  <c r="AA11" i="1" s="1"/>
  <c r="AB11" i="1" s="1"/>
  <c r="R11" i="1"/>
  <c r="S11" i="1" s="1"/>
  <c r="T11" i="1" s="1"/>
  <c r="AP11" i="1"/>
  <c r="AQ11" i="1" s="1"/>
  <c r="AR11" i="1" s="1"/>
  <c r="AL11" i="1"/>
  <c r="AM11" i="1" s="1"/>
  <c r="AN11" i="1" s="1"/>
  <c r="AD11" i="1"/>
  <c r="AE11" i="1" s="1"/>
  <c r="AF11" i="1" s="1"/>
  <c r="V11" i="1"/>
  <c r="W11" i="1" s="1"/>
  <c r="X11" i="1" s="1"/>
  <c r="CT11" i="1"/>
  <c r="CU11" i="1" s="1"/>
  <c r="CV11" i="1" s="1"/>
  <c r="N11" i="1"/>
  <c r="O11" i="1" s="1"/>
  <c r="P11" i="1" s="1"/>
  <c r="J25" i="1"/>
  <c r="K25" i="1" s="1"/>
  <c r="L25" i="1" s="1"/>
  <c r="DF25" i="1"/>
  <c r="DG25" i="1" s="1"/>
  <c r="DH25" i="1" s="1"/>
  <c r="DN25" i="1"/>
  <c r="DO25" i="1" s="1"/>
  <c r="DP25" i="1" s="1"/>
  <c r="DB25" i="1"/>
  <c r="DC25" i="1" s="1"/>
  <c r="DD25" i="1" s="1"/>
  <c r="CP25" i="1"/>
  <c r="CQ25" i="1" s="1"/>
  <c r="CR25" i="1" s="1"/>
  <c r="DR25" i="1"/>
  <c r="DS25" i="1" s="1"/>
  <c r="DT25" i="1" s="1"/>
  <c r="CH25" i="1"/>
  <c r="CI25" i="1" s="1"/>
  <c r="CJ25" i="1" s="1"/>
  <c r="BZ25" i="1"/>
  <c r="CA25" i="1" s="1"/>
  <c r="CB25" i="1" s="1"/>
  <c r="BN25" i="1"/>
  <c r="BO25" i="1" s="1"/>
  <c r="BP25" i="1" s="1"/>
  <c r="BR25" i="1"/>
  <c r="BS25" i="1" s="1"/>
  <c r="BT25" i="1" s="1"/>
  <c r="CT25" i="1"/>
  <c r="CU25" i="1" s="1"/>
  <c r="CV25" i="1" s="1"/>
  <c r="DJ25" i="1"/>
  <c r="DK25" i="1" s="1"/>
  <c r="DL25" i="1" s="1"/>
  <c r="CX25" i="1"/>
  <c r="CY25" i="1" s="1"/>
  <c r="CZ25" i="1" s="1"/>
  <c r="AH25" i="1"/>
  <c r="AI25" i="1" s="1"/>
  <c r="AJ25" i="1" s="1"/>
  <c r="AP25" i="1"/>
  <c r="AQ25" i="1" s="1"/>
  <c r="AR25" i="1" s="1"/>
  <c r="AL25" i="1"/>
  <c r="AM25" i="1" s="1"/>
  <c r="AN25" i="1" s="1"/>
  <c r="AD25" i="1"/>
  <c r="AE25" i="1" s="1"/>
  <c r="AF25" i="1" s="1"/>
  <c r="Z25" i="1"/>
  <c r="AA25" i="1" s="1"/>
  <c r="AB25" i="1" s="1"/>
  <c r="BF25" i="1"/>
  <c r="BG25" i="1" s="1"/>
  <c r="BH25" i="1" s="1"/>
  <c r="AX25" i="1"/>
  <c r="AY25" i="1" s="1"/>
  <c r="AZ25" i="1" s="1"/>
  <c r="BB25" i="1"/>
  <c r="BC25" i="1" s="1"/>
  <c r="BD25" i="1" s="1"/>
  <c r="R25" i="1"/>
  <c r="S25" i="1" s="1"/>
  <c r="T25" i="1" s="1"/>
  <c r="N25" i="1"/>
  <c r="O25" i="1" s="1"/>
  <c r="P25" i="1" s="1"/>
  <c r="BJ25" i="1"/>
  <c r="BK25" i="1" s="1"/>
  <c r="BL25" i="1" s="1"/>
  <c r="AT25" i="1"/>
  <c r="AU25" i="1" s="1"/>
  <c r="AV25" i="1" s="1"/>
  <c r="V25" i="1"/>
  <c r="W25" i="1" s="1"/>
  <c r="X25" i="1" s="1"/>
  <c r="CL25" i="1"/>
  <c r="CM25" i="1" s="1"/>
  <c r="CN25" i="1" s="1"/>
  <c r="CD25" i="1"/>
  <c r="CE25" i="1" s="1"/>
  <c r="CF25" i="1" s="1"/>
  <c r="BV25" i="1"/>
  <c r="BW25" i="1" s="1"/>
  <c r="BX25" i="1" s="1"/>
  <c r="J9" i="1"/>
  <c r="K9" i="1" s="1"/>
  <c r="L9" i="1" s="1"/>
  <c r="DF9" i="1"/>
  <c r="DG9" i="1" s="1"/>
  <c r="DH9" i="1" s="1"/>
  <c r="DJ9" i="1"/>
  <c r="DK9" i="1" s="1"/>
  <c r="DL9" i="1" s="1"/>
  <c r="DN9" i="1"/>
  <c r="DO9" i="1" s="1"/>
  <c r="DP9" i="1" s="1"/>
  <c r="CP9" i="1"/>
  <c r="CQ9" i="1" s="1"/>
  <c r="CR9" i="1" s="1"/>
  <c r="DR9" i="1"/>
  <c r="DS9" i="1" s="1"/>
  <c r="DT9" i="1" s="1"/>
  <c r="DB9" i="1"/>
  <c r="DC9" i="1" s="1"/>
  <c r="DD9" i="1" s="1"/>
  <c r="BR9" i="1"/>
  <c r="BS9" i="1" s="1"/>
  <c r="BT9" i="1" s="1"/>
  <c r="BJ9" i="1"/>
  <c r="BK9" i="1" s="1"/>
  <c r="BL9" i="1" s="1"/>
  <c r="CX9" i="1"/>
  <c r="CY9" i="1" s="1"/>
  <c r="CZ9" i="1" s="1"/>
  <c r="CT9" i="1"/>
  <c r="CU9" i="1" s="1"/>
  <c r="CV9" i="1" s="1"/>
  <c r="CH9" i="1"/>
  <c r="CI9" i="1" s="1"/>
  <c r="CJ9" i="1" s="1"/>
  <c r="BZ9" i="1"/>
  <c r="CA9" i="1" s="1"/>
  <c r="CB9" i="1" s="1"/>
  <c r="BN9" i="1"/>
  <c r="BO9" i="1" s="1"/>
  <c r="BP9" i="1" s="1"/>
  <c r="AH9" i="1"/>
  <c r="AI9" i="1" s="1"/>
  <c r="AJ9" i="1" s="1"/>
  <c r="AP9" i="1"/>
  <c r="AQ9" i="1" s="1"/>
  <c r="AR9" i="1" s="1"/>
  <c r="AL9" i="1"/>
  <c r="AM9" i="1" s="1"/>
  <c r="AN9" i="1" s="1"/>
  <c r="AD9" i="1"/>
  <c r="AE9" i="1" s="1"/>
  <c r="AF9" i="1" s="1"/>
  <c r="AX9" i="1"/>
  <c r="AY9" i="1" s="1"/>
  <c r="AZ9" i="1" s="1"/>
  <c r="V9" i="1"/>
  <c r="W9" i="1" s="1"/>
  <c r="X9" i="1" s="1"/>
  <c r="BB9" i="1"/>
  <c r="BC9" i="1" s="1"/>
  <c r="BD9" i="1" s="1"/>
  <c r="R9" i="1"/>
  <c r="S9" i="1" s="1"/>
  <c r="T9" i="1" s="1"/>
  <c r="CL9" i="1"/>
  <c r="CM9" i="1" s="1"/>
  <c r="CN9" i="1" s="1"/>
  <c r="CD9" i="1"/>
  <c r="CE9" i="1" s="1"/>
  <c r="CF9" i="1" s="1"/>
  <c r="BV9" i="1"/>
  <c r="BW9" i="1" s="1"/>
  <c r="BX9" i="1" s="1"/>
  <c r="AT9" i="1"/>
  <c r="AU9" i="1" s="1"/>
  <c r="AV9" i="1" s="1"/>
  <c r="N9" i="1"/>
  <c r="O9" i="1" s="1"/>
  <c r="P9" i="1" s="1"/>
  <c r="BF9" i="1"/>
  <c r="BG9" i="1" s="1"/>
  <c r="BH9" i="1" s="1"/>
  <c r="Z9" i="1"/>
  <c r="AA9" i="1" s="1"/>
  <c r="AB9" i="1" s="1"/>
  <c r="F24" i="1"/>
  <c r="G24" i="1" s="1"/>
  <c r="H24" i="1" s="1"/>
  <c r="DR24" i="1"/>
  <c r="DS24" i="1" s="1"/>
  <c r="DT24" i="1" s="1"/>
  <c r="DJ24" i="1"/>
  <c r="DK24" i="1" s="1"/>
  <c r="DL24" i="1" s="1"/>
  <c r="DN24" i="1"/>
  <c r="DO24" i="1" s="1"/>
  <c r="DP24" i="1" s="1"/>
  <c r="DF24" i="1"/>
  <c r="DG24" i="1" s="1"/>
  <c r="DH24" i="1" s="1"/>
  <c r="CX24" i="1"/>
  <c r="CY24" i="1" s="1"/>
  <c r="CZ24" i="1" s="1"/>
  <c r="CT24" i="1"/>
  <c r="CU24" i="1" s="1"/>
  <c r="CV24" i="1" s="1"/>
  <c r="CH24" i="1"/>
  <c r="CI24" i="1" s="1"/>
  <c r="CJ24" i="1" s="1"/>
  <c r="BZ24" i="1"/>
  <c r="CA24" i="1" s="1"/>
  <c r="CB24" i="1" s="1"/>
  <c r="BN24" i="1"/>
  <c r="BO24" i="1" s="1"/>
  <c r="BP24" i="1" s="1"/>
  <c r="BR24" i="1"/>
  <c r="BS24" i="1" s="1"/>
  <c r="BT24" i="1" s="1"/>
  <c r="BJ24" i="1"/>
  <c r="BK24" i="1" s="1"/>
  <c r="BL24" i="1" s="1"/>
  <c r="CD24" i="1"/>
  <c r="CE24" i="1" s="1"/>
  <c r="CF24" i="1" s="1"/>
  <c r="CL24" i="1"/>
  <c r="CM24" i="1" s="1"/>
  <c r="CN24" i="1" s="1"/>
  <c r="BV24" i="1"/>
  <c r="BW24" i="1" s="1"/>
  <c r="BX24" i="1" s="1"/>
  <c r="CP24" i="1"/>
  <c r="CQ24" i="1" s="1"/>
  <c r="CR24" i="1" s="1"/>
  <c r="BF24" i="1"/>
  <c r="BG24" i="1" s="1"/>
  <c r="BH24" i="1" s="1"/>
  <c r="AX24" i="1"/>
  <c r="AY24" i="1" s="1"/>
  <c r="AZ24" i="1" s="1"/>
  <c r="Z24" i="1"/>
  <c r="AA24" i="1" s="1"/>
  <c r="AB24" i="1" s="1"/>
  <c r="BB24" i="1"/>
  <c r="BC24" i="1" s="1"/>
  <c r="BD24" i="1" s="1"/>
  <c r="AT24" i="1"/>
  <c r="AU24" i="1" s="1"/>
  <c r="AV24" i="1" s="1"/>
  <c r="DB24" i="1"/>
  <c r="DC24" i="1" s="1"/>
  <c r="DD24" i="1" s="1"/>
  <c r="R24" i="1"/>
  <c r="S24" i="1" s="1"/>
  <c r="T24" i="1" s="1"/>
  <c r="AL24" i="1"/>
  <c r="AM24" i="1" s="1"/>
  <c r="AN24" i="1" s="1"/>
  <c r="AP24" i="1"/>
  <c r="AQ24" i="1" s="1"/>
  <c r="AR24" i="1" s="1"/>
  <c r="AD24" i="1"/>
  <c r="AE24" i="1" s="1"/>
  <c r="AF24" i="1" s="1"/>
  <c r="AH24" i="1"/>
  <c r="AI24" i="1" s="1"/>
  <c r="AJ24" i="1" s="1"/>
  <c r="V24" i="1"/>
  <c r="W24" i="1" s="1"/>
  <c r="X24" i="1" s="1"/>
  <c r="N24" i="1"/>
  <c r="O24" i="1" s="1"/>
  <c r="P24" i="1" s="1"/>
  <c r="J24" i="1"/>
  <c r="K24" i="1" s="1"/>
  <c r="L24" i="1" s="1"/>
  <c r="J35" i="1"/>
  <c r="K35" i="1" s="1"/>
  <c r="L35" i="1" s="1"/>
  <c r="DR35" i="1"/>
  <c r="DS35" i="1" s="1"/>
  <c r="DT35" i="1" s="1"/>
  <c r="DJ35" i="1"/>
  <c r="DK35" i="1" s="1"/>
  <c r="DL35" i="1" s="1"/>
  <c r="DN35" i="1"/>
  <c r="DO35" i="1" s="1"/>
  <c r="DP35" i="1" s="1"/>
  <c r="DF35" i="1"/>
  <c r="DG35" i="1" s="1"/>
  <c r="DH35" i="1" s="1"/>
  <c r="CT35" i="1"/>
  <c r="CU35" i="1" s="1"/>
  <c r="CV35" i="1" s="1"/>
  <c r="DB35" i="1"/>
  <c r="DC35" i="1" s="1"/>
  <c r="DD35" i="1" s="1"/>
  <c r="CX35" i="1"/>
  <c r="CY35" i="1" s="1"/>
  <c r="CZ35" i="1" s="1"/>
  <c r="CH35" i="1"/>
  <c r="CI35" i="1" s="1"/>
  <c r="CJ35" i="1" s="1"/>
  <c r="BZ35" i="1"/>
  <c r="CA35" i="1" s="1"/>
  <c r="CB35" i="1" s="1"/>
  <c r="BN35" i="1"/>
  <c r="BO35" i="1" s="1"/>
  <c r="BP35" i="1" s="1"/>
  <c r="BF35" i="1"/>
  <c r="BG35" i="1" s="1"/>
  <c r="BH35" i="1" s="1"/>
  <c r="BR35" i="1"/>
  <c r="BS35" i="1" s="1"/>
  <c r="BT35" i="1" s="1"/>
  <c r="BJ35" i="1"/>
  <c r="BK35" i="1" s="1"/>
  <c r="BL35" i="1" s="1"/>
  <c r="CD35" i="1"/>
  <c r="CE35" i="1" s="1"/>
  <c r="CF35" i="1" s="1"/>
  <c r="CL35" i="1"/>
  <c r="CM35" i="1" s="1"/>
  <c r="CN35" i="1" s="1"/>
  <c r="BV35" i="1"/>
  <c r="BW35" i="1" s="1"/>
  <c r="BX35" i="1" s="1"/>
  <c r="AX35" i="1"/>
  <c r="AY35" i="1" s="1"/>
  <c r="AZ35" i="1" s="1"/>
  <c r="Z35" i="1"/>
  <c r="AA35" i="1" s="1"/>
  <c r="AB35" i="1" s="1"/>
  <c r="CP35" i="1"/>
  <c r="CQ35" i="1" s="1"/>
  <c r="CR35" i="1" s="1"/>
  <c r="BB35" i="1"/>
  <c r="BC35" i="1" s="1"/>
  <c r="BD35" i="1" s="1"/>
  <c r="AT35" i="1"/>
  <c r="AU35" i="1" s="1"/>
  <c r="AV35" i="1" s="1"/>
  <c r="AP35" i="1"/>
  <c r="AQ35" i="1" s="1"/>
  <c r="AR35" i="1" s="1"/>
  <c r="R35" i="1"/>
  <c r="S35" i="1" s="1"/>
  <c r="T35" i="1" s="1"/>
  <c r="AL35" i="1"/>
  <c r="AM35" i="1" s="1"/>
  <c r="AN35" i="1" s="1"/>
  <c r="AD35" i="1"/>
  <c r="AE35" i="1" s="1"/>
  <c r="AF35" i="1" s="1"/>
  <c r="N35" i="1"/>
  <c r="O35" i="1" s="1"/>
  <c r="P35" i="1" s="1"/>
  <c r="AH35" i="1"/>
  <c r="AI35" i="1" s="1"/>
  <c r="AJ35" i="1" s="1"/>
  <c r="V35" i="1"/>
  <c r="W35" i="1" s="1"/>
  <c r="X35" i="1" s="1"/>
  <c r="F35" i="1"/>
  <c r="G35" i="1" s="1"/>
  <c r="H35" i="1" s="1"/>
  <c r="DN7" i="1"/>
  <c r="DO7" i="1" s="1"/>
  <c r="DP7" i="1" s="1"/>
  <c r="DR7" i="1"/>
  <c r="DS7" i="1" s="1"/>
  <c r="DT7" i="1" s="1"/>
  <c r="CX7" i="1"/>
  <c r="CY7" i="1" s="1"/>
  <c r="CZ7" i="1" s="1"/>
  <c r="CT7" i="1"/>
  <c r="CU7" i="1" s="1"/>
  <c r="CV7" i="1" s="1"/>
  <c r="DF7" i="1"/>
  <c r="DG7" i="1" s="1"/>
  <c r="DH7" i="1" s="1"/>
  <c r="CP7" i="1"/>
  <c r="CQ7" i="1" s="1"/>
  <c r="CR7" i="1" s="1"/>
  <c r="DJ7" i="1"/>
  <c r="DK7" i="1" s="1"/>
  <c r="DL7" i="1" s="1"/>
  <c r="DB7" i="1"/>
  <c r="DC7" i="1" s="1"/>
  <c r="DD7" i="1" s="1"/>
  <c r="CL7" i="1"/>
  <c r="CM7" i="1" s="1"/>
  <c r="CN7" i="1" s="1"/>
  <c r="CD7" i="1"/>
  <c r="CE7" i="1" s="1"/>
  <c r="CF7" i="1" s="1"/>
  <c r="BV7" i="1"/>
  <c r="BW7" i="1" s="1"/>
  <c r="BX7" i="1" s="1"/>
  <c r="BR7" i="1"/>
  <c r="BS7" i="1" s="1"/>
  <c r="BT7" i="1" s="1"/>
  <c r="BJ7" i="1"/>
  <c r="BK7" i="1" s="1"/>
  <c r="BL7" i="1" s="1"/>
  <c r="CH7" i="1"/>
  <c r="CI7" i="1" s="1"/>
  <c r="CJ7" i="1" s="1"/>
  <c r="BZ7" i="1"/>
  <c r="CA7" i="1" s="1"/>
  <c r="CB7" i="1" s="1"/>
  <c r="BN7" i="1"/>
  <c r="BO7" i="1" s="1"/>
  <c r="BP7" i="1" s="1"/>
  <c r="BB7" i="1"/>
  <c r="BC7" i="1" s="1"/>
  <c r="BD7" i="1" s="1"/>
  <c r="AT7" i="1"/>
  <c r="AU7" i="1" s="1"/>
  <c r="AV7" i="1" s="1"/>
  <c r="AP7" i="1"/>
  <c r="AQ7" i="1" s="1"/>
  <c r="AR7" i="1" s="1"/>
  <c r="Z7" i="1"/>
  <c r="AA7" i="1" s="1"/>
  <c r="AB7" i="1" s="1"/>
  <c r="BF7" i="1"/>
  <c r="BG7" i="1" s="1"/>
  <c r="BH7" i="1" s="1"/>
  <c r="AX7" i="1"/>
  <c r="AY7" i="1" s="1"/>
  <c r="AZ7" i="1" s="1"/>
  <c r="AD7" i="1"/>
  <c r="AE7" i="1" s="1"/>
  <c r="AF7" i="1" s="1"/>
  <c r="V7" i="1"/>
  <c r="W7" i="1" s="1"/>
  <c r="X7" i="1" s="1"/>
  <c r="AH7" i="1"/>
  <c r="AI7" i="1" s="1"/>
  <c r="AJ7" i="1" s="1"/>
  <c r="AL7" i="1"/>
  <c r="AM7" i="1" s="1"/>
  <c r="AN7" i="1" s="1"/>
  <c r="R7" i="1"/>
  <c r="S7" i="1" s="1"/>
  <c r="T7" i="1" s="1"/>
  <c r="N7" i="1"/>
  <c r="O7" i="1" s="1"/>
  <c r="P7" i="1" s="1"/>
  <c r="F26" i="1"/>
  <c r="G26" i="1" s="1"/>
  <c r="H26" i="1" s="1"/>
  <c r="DB26" i="1"/>
  <c r="DC26" i="1" s="1"/>
  <c r="DD26" i="1" s="1"/>
  <c r="DJ26" i="1"/>
  <c r="DK26" i="1" s="1"/>
  <c r="DL26" i="1" s="1"/>
  <c r="DN26" i="1"/>
  <c r="DO26" i="1" s="1"/>
  <c r="DP26" i="1" s="1"/>
  <c r="CT26" i="1"/>
  <c r="CU26" i="1" s="1"/>
  <c r="CV26" i="1" s="1"/>
  <c r="CP26" i="1"/>
  <c r="CQ26" i="1" s="1"/>
  <c r="CR26" i="1" s="1"/>
  <c r="DR26" i="1"/>
  <c r="DS26" i="1" s="1"/>
  <c r="DT26" i="1" s="1"/>
  <c r="DF26" i="1"/>
  <c r="DG26" i="1" s="1"/>
  <c r="DH26" i="1" s="1"/>
  <c r="CL26" i="1"/>
  <c r="CM26" i="1" s="1"/>
  <c r="CN26" i="1" s="1"/>
  <c r="CD26" i="1"/>
  <c r="CE26" i="1" s="1"/>
  <c r="CF26" i="1" s="1"/>
  <c r="BV26" i="1"/>
  <c r="BW26" i="1" s="1"/>
  <c r="BX26" i="1" s="1"/>
  <c r="CX26" i="1"/>
  <c r="CY26" i="1" s="1"/>
  <c r="CZ26" i="1" s="1"/>
  <c r="BJ26" i="1"/>
  <c r="BK26" i="1" s="1"/>
  <c r="BL26" i="1" s="1"/>
  <c r="BF26" i="1"/>
  <c r="BG26" i="1" s="1"/>
  <c r="BH26" i="1" s="1"/>
  <c r="AP26" i="1"/>
  <c r="AQ26" i="1" s="1"/>
  <c r="AR26" i="1" s="1"/>
  <c r="AL26" i="1"/>
  <c r="AM26" i="1" s="1"/>
  <c r="AN26" i="1" s="1"/>
  <c r="AD26" i="1"/>
  <c r="AE26" i="1" s="1"/>
  <c r="AF26" i="1" s="1"/>
  <c r="BR26" i="1"/>
  <c r="BS26" i="1" s="1"/>
  <c r="BT26" i="1" s="1"/>
  <c r="AH26" i="1"/>
  <c r="AI26" i="1" s="1"/>
  <c r="AJ26" i="1" s="1"/>
  <c r="AT26" i="1"/>
  <c r="AU26" i="1" s="1"/>
  <c r="AV26" i="1" s="1"/>
  <c r="N26" i="1"/>
  <c r="O26" i="1" s="1"/>
  <c r="P26" i="1" s="1"/>
  <c r="CH26" i="1"/>
  <c r="CI26" i="1" s="1"/>
  <c r="CJ26" i="1" s="1"/>
  <c r="BZ26" i="1"/>
  <c r="CA26" i="1" s="1"/>
  <c r="CB26" i="1" s="1"/>
  <c r="BN26" i="1"/>
  <c r="BO26" i="1" s="1"/>
  <c r="BP26" i="1" s="1"/>
  <c r="R26" i="1"/>
  <c r="S26" i="1" s="1"/>
  <c r="T26" i="1" s="1"/>
  <c r="AX26" i="1"/>
  <c r="AY26" i="1" s="1"/>
  <c r="AZ26" i="1" s="1"/>
  <c r="Z26" i="1"/>
  <c r="AA26" i="1" s="1"/>
  <c r="AB26" i="1" s="1"/>
  <c r="V26" i="1"/>
  <c r="W26" i="1" s="1"/>
  <c r="X26" i="1" s="1"/>
  <c r="BB26" i="1"/>
  <c r="BC26" i="1" s="1"/>
  <c r="BD26" i="1" s="1"/>
  <c r="J26" i="1"/>
  <c r="K26" i="1" s="1"/>
  <c r="L26" i="1" s="1"/>
  <c r="F10" i="1"/>
  <c r="G10" i="1" s="1"/>
  <c r="H10" i="1" s="1"/>
  <c r="DJ10" i="1"/>
  <c r="DK10" i="1" s="1"/>
  <c r="DL10" i="1" s="1"/>
  <c r="DF10" i="1"/>
  <c r="DG10" i="1" s="1"/>
  <c r="DH10" i="1" s="1"/>
  <c r="DB10" i="1"/>
  <c r="DC10" i="1" s="1"/>
  <c r="DD10" i="1" s="1"/>
  <c r="CX10" i="1"/>
  <c r="CY10" i="1" s="1"/>
  <c r="CZ10" i="1" s="1"/>
  <c r="DN10" i="1"/>
  <c r="DO10" i="1" s="1"/>
  <c r="DP10" i="1" s="1"/>
  <c r="CP10" i="1"/>
  <c r="CQ10" i="1" s="1"/>
  <c r="CR10" i="1" s="1"/>
  <c r="CL10" i="1"/>
  <c r="CM10" i="1" s="1"/>
  <c r="CN10" i="1" s="1"/>
  <c r="CD10" i="1"/>
  <c r="CE10" i="1" s="1"/>
  <c r="CF10" i="1" s="1"/>
  <c r="BV10" i="1"/>
  <c r="BW10" i="1" s="1"/>
  <c r="BX10" i="1" s="1"/>
  <c r="CT10" i="1"/>
  <c r="CU10" i="1" s="1"/>
  <c r="CV10" i="1" s="1"/>
  <c r="DR10" i="1"/>
  <c r="DS10" i="1" s="1"/>
  <c r="DT10" i="1" s="1"/>
  <c r="BN10" i="1"/>
  <c r="BO10" i="1" s="1"/>
  <c r="BP10" i="1" s="1"/>
  <c r="BJ10" i="1"/>
  <c r="BK10" i="1" s="1"/>
  <c r="BL10" i="1" s="1"/>
  <c r="AP10" i="1"/>
  <c r="AQ10" i="1" s="1"/>
  <c r="AR10" i="1" s="1"/>
  <c r="AL10" i="1"/>
  <c r="AM10" i="1" s="1"/>
  <c r="AN10" i="1" s="1"/>
  <c r="AD10" i="1"/>
  <c r="AE10" i="1" s="1"/>
  <c r="AF10" i="1" s="1"/>
  <c r="AH10" i="1"/>
  <c r="AI10" i="1" s="1"/>
  <c r="AJ10" i="1" s="1"/>
  <c r="Z10" i="1"/>
  <c r="AA10" i="1" s="1"/>
  <c r="AB10" i="1" s="1"/>
  <c r="CH10" i="1"/>
  <c r="CI10" i="1" s="1"/>
  <c r="CJ10" i="1" s="1"/>
  <c r="BZ10" i="1"/>
  <c r="CA10" i="1" s="1"/>
  <c r="CB10" i="1" s="1"/>
  <c r="AT10" i="1"/>
  <c r="AU10" i="1" s="1"/>
  <c r="AV10" i="1" s="1"/>
  <c r="AX10" i="1"/>
  <c r="AY10" i="1" s="1"/>
  <c r="AZ10" i="1" s="1"/>
  <c r="V10" i="1"/>
  <c r="W10" i="1" s="1"/>
  <c r="X10" i="1" s="1"/>
  <c r="N10" i="1"/>
  <c r="O10" i="1" s="1"/>
  <c r="P10" i="1" s="1"/>
  <c r="BF10" i="1"/>
  <c r="BG10" i="1" s="1"/>
  <c r="BH10" i="1" s="1"/>
  <c r="R10" i="1"/>
  <c r="S10" i="1" s="1"/>
  <c r="T10" i="1" s="1"/>
  <c r="BB10" i="1"/>
  <c r="BC10" i="1" s="1"/>
  <c r="BD10" i="1" s="1"/>
  <c r="BR10" i="1"/>
  <c r="BS10" i="1" s="1"/>
  <c r="BT10" i="1" s="1"/>
  <c r="J10" i="1"/>
  <c r="K10" i="1" s="1"/>
  <c r="L10" i="1" s="1"/>
  <c r="J7" i="1"/>
  <c r="K7" i="1" s="1"/>
  <c r="L7" i="1" s="1"/>
  <c r="L40" i="1" s="1"/>
  <c r="F9" i="1"/>
  <c r="G9" i="1" s="1"/>
  <c r="H9" i="1" s="1"/>
  <c r="J18" i="1"/>
  <c r="K18" i="1" s="1"/>
  <c r="L18" i="1" s="1"/>
  <c r="F3" i="1"/>
  <c r="G3" i="1" s="1"/>
  <c r="H3" i="1" s="1"/>
  <c r="DR3" i="1"/>
  <c r="DS3" i="1" s="1"/>
  <c r="DT3" i="1" s="1"/>
  <c r="DN3" i="1"/>
  <c r="DO3" i="1" s="1"/>
  <c r="DP3" i="1" s="1"/>
  <c r="DF3" i="1"/>
  <c r="DG3" i="1" s="1"/>
  <c r="DH3" i="1" s="1"/>
  <c r="CT3" i="1"/>
  <c r="CU3" i="1" s="1"/>
  <c r="CV3" i="1" s="1"/>
  <c r="CH3" i="1"/>
  <c r="CI3" i="1" s="1"/>
  <c r="CJ3" i="1" s="1"/>
  <c r="BZ3" i="1"/>
  <c r="CA3" i="1" s="1"/>
  <c r="CB3" i="1" s="1"/>
  <c r="BN3" i="1"/>
  <c r="BO3" i="1" s="1"/>
  <c r="BP3" i="1" s="1"/>
  <c r="DB3" i="1"/>
  <c r="DC3" i="1" s="1"/>
  <c r="DD3" i="1" s="1"/>
  <c r="CX3" i="1"/>
  <c r="CY3" i="1" s="1"/>
  <c r="CZ3" i="1" s="1"/>
  <c r="CD3" i="1"/>
  <c r="CE3" i="1" s="1"/>
  <c r="CF3" i="1" s="1"/>
  <c r="CL3" i="1"/>
  <c r="CM3" i="1" s="1"/>
  <c r="CN3" i="1" s="1"/>
  <c r="BV3" i="1"/>
  <c r="BW3" i="1" s="1"/>
  <c r="BX3" i="1" s="1"/>
  <c r="BJ3" i="1"/>
  <c r="BK3" i="1" s="1"/>
  <c r="BL3" i="1" s="1"/>
  <c r="CP3" i="1"/>
  <c r="CQ3" i="1" s="1"/>
  <c r="CR3" i="1" s="1"/>
  <c r="BF3" i="1"/>
  <c r="BG3" i="1" s="1"/>
  <c r="BH3" i="1" s="1"/>
  <c r="AX3" i="1"/>
  <c r="AY3" i="1" s="1"/>
  <c r="AZ3" i="1" s="1"/>
  <c r="DJ3" i="1"/>
  <c r="DK3" i="1" s="1"/>
  <c r="DL3" i="1" s="1"/>
  <c r="BR3" i="1"/>
  <c r="BS3" i="1" s="1"/>
  <c r="BT3" i="1" s="1"/>
  <c r="BB3" i="1"/>
  <c r="BC3" i="1" s="1"/>
  <c r="BD3" i="1" s="1"/>
  <c r="AT3" i="1"/>
  <c r="AU3" i="1" s="1"/>
  <c r="AV3" i="1" s="1"/>
  <c r="AP3" i="1"/>
  <c r="AQ3" i="1" s="1"/>
  <c r="AR3" i="1" s="1"/>
  <c r="Z3" i="1"/>
  <c r="AA3" i="1" s="1"/>
  <c r="AB3" i="1" s="1"/>
  <c r="R3" i="1"/>
  <c r="S3" i="1" s="1"/>
  <c r="T3" i="1" s="1"/>
  <c r="N3" i="1"/>
  <c r="O3" i="1" s="1"/>
  <c r="P3" i="1" s="1"/>
  <c r="AL3" i="1"/>
  <c r="AM3" i="1" s="1"/>
  <c r="AN3" i="1" s="1"/>
  <c r="AD3" i="1"/>
  <c r="AE3" i="1" s="1"/>
  <c r="AF3" i="1" s="1"/>
  <c r="AH3" i="1"/>
  <c r="AI3" i="1" s="1"/>
  <c r="AJ3" i="1" s="1"/>
  <c r="V3" i="1"/>
  <c r="W3" i="1" s="1"/>
  <c r="X3" i="1" s="1"/>
  <c r="J39" i="1"/>
  <c r="K39" i="1" s="1"/>
  <c r="L39" i="1" s="1"/>
  <c r="DN39" i="1"/>
  <c r="DO39" i="1" s="1"/>
  <c r="DP39" i="1" s="1"/>
  <c r="DB39" i="1"/>
  <c r="DC39" i="1" s="1"/>
  <c r="DD39" i="1" s="1"/>
  <c r="DR39" i="1"/>
  <c r="DS39" i="1" s="1"/>
  <c r="DT39" i="1" s="1"/>
  <c r="DJ39" i="1"/>
  <c r="DK39" i="1" s="1"/>
  <c r="DL39" i="1" s="1"/>
  <c r="DF39" i="1"/>
  <c r="DG39" i="1" s="1"/>
  <c r="DH39" i="1" s="1"/>
  <c r="CP39" i="1"/>
  <c r="CQ39" i="1" s="1"/>
  <c r="CR39" i="1" s="1"/>
  <c r="CL39" i="1"/>
  <c r="CM39" i="1" s="1"/>
  <c r="CN39" i="1" s="1"/>
  <c r="CD39" i="1"/>
  <c r="CE39" i="1" s="1"/>
  <c r="CF39" i="1" s="1"/>
  <c r="BV39" i="1"/>
  <c r="BW39" i="1" s="1"/>
  <c r="BX39" i="1" s="1"/>
  <c r="BR39" i="1"/>
  <c r="BS39" i="1" s="1"/>
  <c r="BT39" i="1" s="1"/>
  <c r="BJ39" i="1"/>
  <c r="BK39" i="1" s="1"/>
  <c r="BL39" i="1" s="1"/>
  <c r="CH39" i="1"/>
  <c r="CI39" i="1" s="1"/>
  <c r="CJ39" i="1" s="1"/>
  <c r="CX39" i="1"/>
  <c r="CY39" i="1" s="1"/>
  <c r="CZ39" i="1" s="1"/>
  <c r="BZ39" i="1"/>
  <c r="CA39" i="1" s="1"/>
  <c r="CB39" i="1" s="1"/>
  <c r="BN39" i="1"/>
  <c r="BO39" i="1" s="1"/>
  <c r="BP39" i="1" s="1"/>
  <c r="BF39" i="1"/>
  <c r="BG39" i="1" s="1"/>
  <c r="BH39" i="1" s="1"/>
  <c r="BB39" i="1"/>
  <c r="BC39" i="1" s="1"/>
  <c r="BD39" i="1" s="1"/>
  <c r="AT39" i="1"/>
  <c r="AU39" i="1" s="1"/>
  <c r="AV39" i="1" s="1"/>
  <c r="AP39" i="1"/>
  <c r="AQ39" i="1" s="1"/>
  <c r="AR39" i="1" s="1"/>
  <c r="AX39" i="1"/>
  <c r="AY39" i="1" s="1"/>
  <c r="AZ39" i="1" s="1"/>
  <c r="AD39" i="1"/>
  <c r="AE39" i="1" s="1"/>
  <c r="AF39" i="1" s="1"/>
  <c r="Z39" i="1"/>
  <c r="AA39" i="1" s="1"/>
  <c r="AB39" i="1" s="1"/>
  <c r="V39" i="1"/>
  <c r="W39" i="1" s="1"/>
  <c r="X39" i="1" s="1"/>
  <c r="CT39" i="1"/>
  <c r="CU39" i="1" s="1"/>
  <c r="CV39" i="1" s="1"/>
  <c r="AH39" i="1"/>
  <c r="AI39" i="1" s="1"/>
  <c r="AJ39" i="1" s="1"/>
  <c r="R39" i="1"/>
  <c r="S39" i="1" s="1"/>
  <c r="T39" i="1" s="1"/>
  <c r="AL39" i="1"/>
  <c r="AM39" i="1" s="1"/>
  <c r="AN39" i="1" s="1"/>
  <c r="N39" i="1"/>
  <c r="O39" i="1" s="1"/>
  <c r="P39" i="1" s="1"/>
  <c r="J37" i="1"/>
  <c r="K37" i="1" s="1"/>
  <c r="L37" i="1" s="1"/>
  <c r="DB37" i="1"/>
  <c r="DC37" i="1" s="1"/>
  <c r="DD37" i="1" s="1"/>
  <c r="DJ37" i="1"/>
  <c r="DK37" i="1" s="1"/>
  <c r="DL37" i="1" s="1"/>
  <c r="DN37" i="1"/>
  <c r="DO37" i="1" s="1"/>
  <c r="DP37" i="1" s="1"/>
  <c r="CX37" i="1"/>
  <c r="CY37" i="1" s="1"/>
  <c r="CZ37" i="1" s="1"/>
  <c r="CP37" i="1"/>
  <c r="CQ37" i="1" s="1"/>
  <c r="CR37" i="1" s="1"/>
  <c r="BR37" i="1"/>
  <c r="BS37" i="1" s="1"/>
  <c r="BT37" i="1" s="1"/>
  <c r="BJ37" i="1"/>
  <c r="BK37" i="1" s="1"/>
  <c r="BL37" i="1" s="1"/>
  <c r="DR37" i="1"/>
  <c r="DS37" i="1" s="1"/>
  <c r="DT37" i="1" s="1"/>
  <c r="CT37" i="1"/>
  <c r="CU37" i="1" s="1"/>
  <c r="CV37" i="1" s="1"/>
  <c r="CL37" i="1"/>
  <c r="CM37" i="1" s="1"/>
  <c r="CN37" i="1" s="1"/>
  <c r="CD37" i="1"/>
  <c r="CE37" i="1" s="1"/>
  <c r="CF37" i="1" s="1"/>
  <c r="BV37" i="1"/>
  <c r="BW37" i="1" s="1"/>
  <c r="BX37" i="1" s="1"/>
  <c r="DF37" i="1"/>
  <c r="DG37" i="1" s="1"/>
  <c r="DH37" i="1" s="1"/>
  <c r="BF37" i="1"/>
  <c r="BG37" i="1" s="1"/>
  <c r="BH37" i="1" s="1"/>
  <c r="AL37" i="1"/>
  <c r="AM37" i="1" s="1"/>
  <c r="AN37" i="1" s="1"/>
  <c r="AD37" i="1"/>
  <c r="AE37" i="1" s="1"/>
  <c r="AF37" i="1" s="1"/>
  <c r="AH37" i="1"/>
  <c r="AI37" i="1" s="1"/>
  <c r="AJ37" i="1" s="1"/>
  <c r="AT37" i="1"/>
  <c r="AU37" i="1" s="1"/>
  <c r="AV37" i="1" s="1"/>
  <c r="R37" i="1"/>
  <c r="S37" i="1" s="1"/>
  <c r="T37" i="1" s="1"/>
  <c r="CH37" i="1"/>
  <c r="CI37" i="1" s="1"/>
  <c r="CJ37" i="1" s="1"/>
  <c r="BZ37" i="1"/>
  <c r="CA37" i="1" s="1"/>
  <c r="CB37" i="1" s="1"/>
  <c r="AX37" i="1"/>
  <c r="AY37" i="1" s="1"/>
  <c r="AZ37" i="1" s="1"/>
  <c r="AP37" i="1"/>
  <c r="AQ37" i="1" s="1"/>
  <c r="AR37" i="1" s="1"/>
  <c r="V37" i="1"/>
  <c r="W37" i="1" s="1"/>
  <c r="X37" i="1" s="1"/>
  <c r="BB37" i="1"/>
  <c r="BC37" i="1" s="1"/>
  <c r="BD37" i="1" s="1"/>
  <c r="N37" i="1"/>
  <c r="O37" i="1" s="1"/>
  <c r="P37" i="1" s="1"/>
  <c r="BN37" i="1"/>
  <c r="BO37" i="1" s="1"/>
  <c r="BP37" i="1" s="1"/>
  <c r="Z37" i="1"/>
  <c r="AA37" i="1" s="1"/>
  <c r="AB37" i="1" s="1"/>
  <c r="J21" i="1"/>
  <c r="K21" i="1" s="1"/>
  <c r="L21" i="1" s="1"/>
  <c r="DJ21" i="1"/>
  <c r="DK21" i="1" s="1"/>
  <c r="DL21" i="1" s="1"/>
  <c r="DB21" i="1"/>
  <c r="DC21" i="1" s="1"/>
  <c r="DD21" i="1" s="1"/>
  <c r="DN21" i="1"/>
  <c r="DO21" i="1" s="1"/>
  <c r="DP21" i="1" s="1"/>
  <c r="DF21" i="1"/>
  <c r="DG21" i="1" s="1"/>
  <c r="DH21" i="1" s="1"/>
  <c r="CX21" i="1"/>
  <c r="CY21" i="1" s="1"/>
  <c r="CZ21" i="1" s="1"/>
  <c r="CP21" i="1"/>
  <c r="CQ21" i="1" s="1"/>
  <c r="CR21" i="1" s="1"/>
  <c r="BR21" i="1"/>
  <c r="BS21" i="1" s="1"/>
  <c r="BT21" i="1" s="1"/>
  <c r="BJ21" i="1"/>
  <c r="BK21" i="1" s="1"/>
  <c r="BL21" i="1" s="1"/>
  <c r="CL21" i="1"/>
  <c r="CM21" i="1" s="1"/>
  <c r="CN21" i="1" s="1"/>
  <c r="CD21" i="1"/>
  <c r="CE21" i="1" s="1"/>
  <c r="CF21" i="1" s="1"/>
  <c r="BV21" i="1"/>
  <c r="BW21" i="1" s="1"/>
  <c r="BX21" i="1" s="1"/>
  <c r="AL21" i="1"/>
  <c r="AM21" i="1" s="1"/>
  <c r="AN21" i="1" s="1"/>
  <c r="AD21" i="1"/>
  <c r="AE21" i="1" s="1"/>
  <c r="AF21" i="1" s="1"/>
  <c r="BN21" i="1"/>
  <c r="BO21" i="1" s="1"/>
  <c r="BP21" i="1" s="1"/>
  <c r="AH21" i="1"/>
  <c r="AI21" i="1" s="1"/>
  <c r="AJ21" i="1" s="1"/>
  <c r="AT21" i="1"/>
  <c r="AU21" i="1" s="1"/>
  <c r="AV21" i="1" s="1"/>
  <c r="Z21" i="1"/>
  <c r="AA21" i="1" s="1"/>
  <c r="AB21" i="1" s="1"/>
  <c r="AP21" i="1"/>
  <c r="AQ21" i="1" s="1"/>
  <c r="AR21" i="1" s="1"/>
  <c r="R21" i="1"/>
  <c r="S21" i="1" s="1"/>
  <c r="T21" i="1" s="1"/>
  <c r="AX21" i="1"/>
  <c r="AY21" i="1" s="1"/>
  <c r="AZ21" i="1" s="1"/>
  <c r="V21" i="1"/>
  <c r="W21" i="1" s="1"/>
  <c r="X21" i="1" s="1"/>
  <c r="CT21" i="1"/>
  <c r="CU21" i="1" s="1"/>
  <c r="CV21" i="1" s="1"/>
  <c r="BZ21" i="1"/>
  <c r="CA21" i="1" s="1"/>
  <c r="CB21" i="1" s="1"/>
  <c r="DR21" i="1"/>
  <c r="DS21" i="1" s="1"/>
  <c r="DT21" i="1" s="1"/>
  <c r="N21" i="1"/>
  <c r="O21" i="1" s="1"/>
  <c r="P21" i="1" s="1"/>
  <c r="CH21" i="1"/>
  <c r="CI21" i="1" s="1"/>
  <c r="CJ21" i="1" s="1"/>
  <c r="BF21" i="1"/>
  <c r="BG21" i="1" s="1"/>
  <c r="BH21" i="1" s="1"/>
  <c r="BB21" i="1"/>
  <c r="BC21" i="1" s="1"/>
  <c r="BD21" i="1" s="1"/>
  <c r="F21" i="1"/>
  <c r="G21" i="1" s="1"/>
  <c r="H21" i="1" s="1"/>
  <c r="F5" i="1"/>
  <c r="G5" i="1" s="1"/>
  <c r="H5" i="1" s="1"/>
  <c r="DJ5" i="1"/>
  <c r="DK5" i="1" s="1"/>
  <c r="DL5" i="1" s="1"/>
  <c r="CT5" i="1"/>
  <c r="CU5" i="1" s="1"/>
  <c r="CV5" i="1" s="1"/>
  <c r="DN5" i="1"/>
  <c r="DO5" i="1" s="1"/>
  <c r="DP5" i="1" s="1"/>
  <c r="DF5" i="1"/>
  <c r="DG5" i="1" s="1"/>
  <c r="DH5" i="1" s="1"/>
  <c r="DH40" i="1" s="1"/>
  <c r="CP5" i="1"/>
  <c r="CQ5" i="1" s="1"/>
  <c r="CR5" i="1" s="1"/>
  <c r="DR5" i="1"/>
  <c r="DS5" i="1" s="1"/>
  <c r="DT5" i="1" s="1"/>
  <c r="CL5" i="1"/>
  <c r="CM5" i="1" s="1"/>
  <c r="CN5" i="1" s="1"/>
  <c r="CD5" i="1"/>
  <c r="CE5" i="1" s="1"/>
  <c r="CF5" i="1" s="1"/>
  <c r="BV5" i="1"/>
  <c r="BW5" i="1" s="1"/>
  <c r="BX5" i="1" s="1"/>
  <c r="BR5" i="1"/>
  <c r="BS5" i="1" s="1"/>
  <c r="BT5" i="1" s="1"/>
  <c r="BJ5" i="1"/>
  <c r="BK5" i="1" s="1"/>
  <c r="BL5" i="1" s="1"/>
  <c r="DB5" i="1"/>
  <c r="DC5" i="1" s="1"/>
  <c r="DD5" i="1" s="1"/>
  <c r="AL5" i="1"/>
  <c r="AM5" i="1" s="1"/>
  <c r="AN5" i="1" s="1"/>
  <c r="AD5" i="1"/>
  <c r="AE5" i="1" s="1"/>
  <c r="AF5" i="1" s="1"/>
  <c r="Z5" i="1"/>
  <c r="AA5" i="1" s="1"/>
  <c r="AB5" i="1" s="1"/>
  <c r="AH5" i="1"/>
  <c r="AI5" i="1" s="1"/>
  <c r="AJ5" i="1" s="1"/>
  <c r="AT5" i="1"/>
  <c r="AU5" i="1" s="1"/>
  <c r="AV5" i="1" s="1"/>
  <c r="CX5" i="1"/>
  <c r="CY5" i="1" s="1"/>
  <c r="CZ5" i="1" s="1"/>
  <c r="BF5" i="1"/>
  <c r="BG5" i="1" s="1"/>
  <c r="BH5" i="1" s="1"/>
  <c r="BN5" i="1"/>
  <c r="BO5" i="1" s="1"/>
  <c r="BP5" i="1" s="1"/>
  <c r="BP40" i="1" s="1"/>
  <c r="AX5" i="1"/>
  <c r="AY5" i="1" s="1"/>
  <c r="AZ5" i="1" s="1"/>
  <c r="AP5" i="1"/>
  <c r="AQ5" i="1" s="1"/>
  <c r="AR5" i="1" s="1"/>
  <c r="V5" i="1"/>
  <c r="W5" i="1" s="1"/>
  <c r="X5" i="1" s="1"/>
  <c r="CH5" i="1"/>
  <c r="CI5" i="1" s="1"/>
  <c r="CJ5" i="1" s="1"/>
  <c r="BZ5" i="1"/>
  <c r="CA5" i="1" s="1"/>
  <c r="CB5" i="1" s="1"/>
  <c r="R5" i="1"/>
  <c r="S5" i="1" s="1"/>
  <c r="T5" i="1" s="1"/>
  <c r="BB5" i="1"/>
  <c r="BC5" i="1" s="1"/>
  <c r="BD5" i="1" s="1"/>
  <c r="N5" i="1"/>
  <c r="O5" i="1" s="1"/>
  <c r="P5" i="1" s="1"/>
  <c r="J5" i="1"/>
  <c r="K5" i="1" s="1"/>
  <c r="L5" i="1" s="1"/>
  <c r="F20" i="1"/>
  <c r="G20" i="1" s="1"/>
  <c r="H20" i="1" s="1"/>
  <c r="DN20" i="1"/>
  <c r="DO20" i="1" s="1"/>
  <c r="DP20" i="1" s="1"/>
  <c r="DR20" i="1"/>
  <c r="DS20" i="1" s="1"/>
  <c r="DT20" i="1" s="1"/>
  <c r="DJ20" i="1"/>
  <c r="DK20" i="1" s="1"/>
  <c r="DL20" i="1" s="1"/>
  <c r="DF20" i="1"/>
  <c r="DG20" i="1" s="1"/>
  <c r="DH20" i="1" s="1"/>
  <c r="DB20" i="1"/>
  <c r="DC20" i="1" s="1"/>
  <c r="DD20" i="1" s="1"/>
  <c r="CX20" i="1"/>
  <c r="CY20" i="1" s="1"/>
  <c r="CZ20" i="1" s="1"/>
  <c r="CP20" i="1"/>
  <c r="CQ20" i="1" s="1"/>
  <c r="CR20" i="1" s="1"/>
  <c r="CL20" i="1"/>
  <c r="CM20" i="1" s="1"/>
  <c r="CN20" i="1" s="1"/>
  <c r="CD20" i="1"/>
  <c r="CE20" i="1" s="1"/>
  <c r="CF20" i="1" s="1"/>
  <c r="BV20" i="1"/>
  <c r="BW20" i="1" s="1"/>
  <c r="BX20" i="1" s="1"/>
  <c r="CT20" i="1"/>
  <c r="CU20" i="1" s="1"/>
  <c r="CV20" i="1" s="1"/>
  <c r="BZ20" i="1"/>
  <c r="CA20" i="1" s="1"/>
  <c r="CB20" i="1" s="1"/>
  <c r="BR20" i="1"/>
  <c r="BS20" i="1" s="1"/>
  <c r="BT20" i="1" s="1"/>
  <c r="CH20" i="1"/>
  <c r="CI20" i="1" s="1"/>
  <c r="CJ20" i="1" s="1"/>
  <c r="BF20" i="1"/>
  <c r="BG20" i="1" s="1"/>
  <c r="BH20" i="1" s="1"/>
  <c r="BB20" i="1"/>
  <c r="BC20" i="1" s="1"/>
  <c r="BD20" i="1" s="1"/>
  <c r="AT20" i="1"/>
  <c r="AU20" i="1" s="1"/>
  <c r="AV20" i="1" s="1"/>
  <c r="AP20" i="1"/>
  <c r="AQ20" i="1" s="1"/>
  <c r="AR20" i="1" s="1"/>
  <c r="BJ20" i="1"/>
  <c r="BK20" i="1" s="1"/>
  <c r="BL20" i="1" s="1"/>
  <c r="AX20" i="1"/>
  <c r="AY20" i="1" s="1"/>
  <c r="AZ20" i="1" s="1"/>
  <c r="Z20" i="1"/>
  <c r="AA20" i="1" s="1"/>
  <c r="AB20" i="1" s="1"/>
  <c r="AL20" i="1"/>
  <c r="AM20" i="1" s="1"/>
  <c r="AN20" i="1" s="1"/>
  <c r="V20" i="1"/>
  <c r="W20" i="1" s="1"/>
  <c r="X20" i="1" s="1"/>
  <c r="AH20" i="1"/>
  <c r="AI20" i="1" s="1"/>
  <c r="AJ20" i="1" s="1"/>
  <c r="BN20" i="1"/>
  <c r="BO20" i="1" s="1"/>
  <c r="BP20" i="1" s="1"/>
  <c r="N20" i="1"/>
  <c r="O20" i="1" s="1"/>
  <c r="P20" i="1" s="1"/>
  <c r="AD20" i="1"/>
  <c r="AE20" i="1" s="1"/>
  <c r="AF20" i="1" s="1"/>
  <c r="R20" i="1"/>
  <c r="S20" i="1" s="1"/>
  <c r="T20" i="1" s="1"/>
  <c r="J27" i="1"/>
  <c r="K27" i="1" s="1"/>
  <c r="L27" i="1" s="1"/>
  <c r="DR27" i="1"/>
  <c r="DS27" i="1" s="1"/>
  <c r="DT27" i="1" s="1"/>
  <c r="DJ27" i="1"/>
  <c r="DK27" i="1" s="1"/>
  <c r="DL27" i="1" s="1"/>
  <c r="DF27" i="1"/>
  <c r="DG27" i="1" s="1"/>
  <c r="DH27" i="1" s="1"/>
  <c r="DN27" i="1"/>
  <c r="DO27" i="1" s="1"/>
  <c r="DP27" i="1" s="1"/>
  <c r="CX27" i="1"/>
  <c r="CY27" i="1" s="1"/>
  <c r="CZ27" i="1" s="1"/>
  <c r="DB27" i="1"/>
  <c r="DC27" i="1" s="1"/>
  <c r="DD27" i="1" s="1"/>
  <c r="CT27" i="1"/>
  <c r="CU27" i="1" s="1"/>
  <c r="CV27" i="1" s="1"/>
  <c r="CH27" i="1"/>
  <c r="CI27" i="1" s="1"/>
  <c r="CJ27" i="1" s="1"/>
  <c r="BZ27" i="1"/>
  <c r="CA27" i="1" s="1"/>
  <c r="CB27" i="1" s="1"/>
  <c r="BN27" i="1"/>
  <c r="BO27" i="1" s="1"/>
  <c r="BP27" i="1" s="1"/>
  <c r="CP27" i="1"/>
  <c r="CQ27" i="1" s="1"/>
  <c r="CR27" i="1" s="1"/>
  <c r="CL27" i="1"/>
  <c r="CM27" i="1" s="1"/>
  <c r="CN27" i="1" s="1"/>
  <c r="BV27" i="1"/>
  <c r="BW27" i="1" s="1"/>
  <c r="BX27" i="1" s="1"/>
  <c r="CD27" i="1"/>
  <c r="CE27" i="1" s="1"/>
  <c r="CF27" i="1" s="1"/>
  <c r="BR27" i="1"/>
  <c r="BS27" i="1" s="1"/>
  <c r="BT27" i="1" s="1"/>
  <c r="AX27" i="1"/>
  <c r="AY27" i="1" s="1"/>
  <c r="AZ27" i="1" s="1"/>
  <c r="BJ27" i="1"/>
  <c r="BK27" i="1" s="1"/>
  <c r="BL27" i="1" s="1"/>
  <c r="BB27" i="1"/>
  <c r="BC27" i="1" s="1"/>
  <c r="BD27" i="1" s="1"/>
  <c r="AT27" i="1"/>
  <c r="AU27" i="1" s="1"/>
  <c r="AV27" i="1" s="1"/>
  <c r="Z27" i="1"/>
  <c r="AA27" i="1" s="1"/>
  <c r="AB27" i="1" s="1"/>
  <c r="AH27" i="1"/>
  <c r="AI27" i="1" s="1"/>
  <c r="AJ27" i="1" s="1"/>
  <c r="R27" i="1"/>
  <c r="S27" i="1" s="1"/>
  <c r="T27" i="1" s="1"/>
  <c r="AP27" i="1"/>
  <c r="AQ27" i="1" s="1"/>
  <c r="AR27" i="1" s="1"/>
  <c r="AD27" i="1"/>
  <c r="AE27" i="1" s="1"/>
  <c r="AF27" i="1" s="1"/>
  <c r="BF27" i="1"/>
  <c r="BG27" i="1" s="1"/>
  <c r="BH27" i="1" s="1"/>
  <c r="AL27" i="1"/>
  <c r="AM27" i="1" s="1"/>
  <c r="AN27" i="1" s="1"/>
  <c r="N27" i="1"/>
  <c r="O27" i="1" s="1"/>
  <c r="P27" i="1" s="1"/>
  <c r="V27" i="1"/>
  <c r="W27" i="1" s="1"/>
  <c r="X27" i="1" s="1"/>
  <c r="F38" i="1"/>
  <c r="G38" i="1" s="1"/>
  <c r="H38" i="1" s="1"/>
  <c r="DF38" i="1"/>
  <c r="DG38" i="1" s="1"/>
  <c r="DH38" i="1" s="1"/>
  <c r="DB38" i="1"/>
  <c r="DC38" i="1" s="1"/>
  <c r="DD38" i="1" s="1"/>
  <c r="CP38" i="1"/>
  <c r="CQ38" i="1" s="1"/>
  <c r="CR38" i="1" s="1"/>
  <c r="DJ38" i="1"/>
  <c r="DK38" i="1" s="1"/>
  <c r="DL38" i="1" s="1"/>
  <c r="CH38" i="1"/>
  <c r="CI38" i="1" s="1"/>
  <c r="CJ38" i="1" s="1"/>
  <c r="BZ38" i="1"/>
  <c r="CA38" i="1" s="1"/>
  <c r="CB38" i="1" s="1"/>
  <c r="BN38" i="1"/>
  <c r="BO38" i="1" s="1"/>
  <c r="BP38" i="1" s="1"/>
  <c r="BF38" i="1"/>
  <c r="BG38" i="1" s="1"/>
  <c r="BH38" i="1" s="1"/>
  <c r="CT38" i="1"/>
  <c r="CU38" i="1" s="1"/>
  <c r="CV38" i="1" s="1"/>
  <c r="BR38" i="1"/>
  <c r="BS38" i="1" s="1"/>
  <c r="BT38" i="1" s="1"/>
  <c r="DR38" i="1"/>
  <c r="DS38" i="1" s="1"/>
  <c r="DT38" i="1" s="1"/>
  <c r="CD38" i="1"/>
  <c r="CE38" i="1" s="1"/>
  <c r="CF38" i="1" s="1"/>
  <c r="AH38" i="1"/>
  <c r="AI38" i="1" s="1"/>
  <c r="AJ38" i="1" s="1"/>
  <c r="DN38" i="1"/>
  <c r="DO38" i="1" s="1"/>
  <c r="DP38" i="1" s="1"/>
  <c r="CX38" i="1"/>
  <c r="CY38" i="1" s="1"/>
  <c r="CZ38" i="1" s="1"/>
  <c r="CL38" i="1"/>
  <c r="CM38" i="1" s="1"/>
  <c r="CN38" i="1" s="1"/>
  <c r="BV38" i="1"/>
  <c r="BW38" i="1" s="1"/>
  <c r="BX38" i="1" s="1"/>
  <c r="BJ38" i="1"/>
  <c r="BK38" i="1" s="1"/>
  <c r="BL38" i="1" s="1"/>
  <c r="AL38" i="1"/>
  <c r="AM38" i="1" s="1"/>
  <c r="AN38" i="1" s="1"/>
  <c r="AD38" i="1"/>
  <c r="AE38" i="1" s="1"/>
  <c r="AF38" i="1" s="1"/>
  <c r="Z38" i="1"/>
  <c r="AA38" i="1" s="1"/>
  <c r="AB38" i="1" s="1"/>
  <c r="AT38" i="1"/>
  <c r="AU38" i="1" s="1"/>
  <c r="AV38" i="1" s="1"/>
  <c r="R38" i="1"/>
  <c r="S38" i="1" s="1"/>
  <c r="T38" i="1" s="1"/>
  <c r="N38" i="1"/>
  <c r="O38" i="1" s="1"/>
  <c r="P38" i="1" s="1"/>
  <c r="BB38" i="1"/>
  <c r="BC38" i="1" s="1"/>
  <c r="BD38" i="1" s="1"/>
  <c r="V38" i="1"/>
  <c r="W38" i="1" s="1"/>
  <c r="X38" i="1" s="1"/>
  <c r="AX38" i="1"/>
  <c r="AY38" i="1" s="1"/>
  <c r="AZ38" i="1" s="1"/>
  <c r="AP38" i="1"/>
  <c r="AQ38" i="1" s="1"/>
  <c r="AR38" i="1" s="1"/>
  <c r="F22" i="1"/>
  <c r="G22" i="1" s="1"/>
  <c r="H22" i="1" s="1"/>
  <c r="DF22" i="1"/>
  <c r="DG22" i="1" s="1"/>
  <c r="DH22" i="1" s="1"/>
  <c r="CP22" i="1"/>
  <c r="CQ22" i="1" s="1"/>
  <c r="CR22" i="1" s="1"/>
  <c r="DJ22" i="1"/>
  <c r="DK22" i="1" s="1"/>
  <c r="DL22" i="1" s="1"/>
  <c r="DR22" i="1"/>
  <c r="DS22" i="1" s="1"/>
  <c r="DT22" i="1" s="1"/>
  <c r="DN22" i="1"/>
  <c r="DO22" i="1" s="1"/>
  <c r="DP22" i="1" s="1"/>
  <c r="CX22" i="1"/>
  <c r="CY22" i="1" s="1"/>
  <c r="CZ22" i="1" s="1"/>
  <c r="CT22" i="1"/>
  <c r="CU22" i="1" s="1"/>
  <c r="CV22" i="1" s="1"/>
  <c r="CH22" i="1"/>
  <c r="CI22" i="1" s="1"/>
  <c r="CJ22" i="1" s="1"/>
  <c r="BZ22" i="1"/>
  <c r="CA22" i="1" s="1"/>
  <c r="CB22" i="1" s="1"/>
  <c r="BN22" i="1"/>
  <c r="BO22" i="1" s="1"/>
  <c r="BP22" i="1" s="1"/>
  <c r="DB22" i="1"/>
  <c r="DC22" i="1" s="1"/>
  <c r="DD22" i="1" s="1"/>
  <c r="BR22" i="1"/>
  <c r="BS22" i="1" s="1"/>
  <c r="BT22" i="1" s="1"/>
  <c r="CL22" i="1"/>
  <c r="CM22" i="1" s="1"/>
  <c r="CN22" i="1" s="1"/>
  <c r="BV22" i="1"/>
  <c r="BW22" i="1" s="1"/>
  <c r="BX22" i="1" s="1"/>
  <c r="AH22" i="1"/>
  <c r="AI22" i="1" s="1"/>
  <c r="AJ22" i="1" s="1"/>
  <c r="CD22" i="1"/>
  <c r="CE22" i="1" s="1"/>
  <c r="CF22" i="1" s="1"/>
  <c r="BF22" i="1"/>
  <c r="BG22" i="1" s="1"/>
  <c r="BH22" i="1" s="1"/>
  <c r="AL22" i="1"/>
  <c r="AM22" i="1" s="1"/>
  <c r="AN22" i="1" s="1"/>
  <c r="AD22" i="1"/>
  <c r="AE22" i="1" s="1"/>
  <c r="AF22" i="1" s="1"/>
  <c r="Z22" i="1"/>
  <c r="AA22" i="1" s="1"/>
  <c r="AB22" i="1" s="1"/>
  <c r="AP22" i="1"/>
  <c r="AQ22" i="1" s="1"/>
  <c r="AR22" i="1" s="1"/>
  <c r="V22" i="1"/>
  <c r="W22" i="1" s="1"/>
  <c r="X22" i="1" s="1"/>
  <c r="AT22" i="1"/>
  <c r="AU22" i="1" s="1"/>
  <c r="AV22" i="1" s="1"/>
  <c r="R22" i="1"/>
  <c r="S22" i="1" s="1"/>
  <c r="T22" i="1" s="1"/>
  <c r="N22" i="1"/>
  <c r="O22" i="1" s="1"/>
  <c r="P22" i="1" s="1"/>
  <c r="BB22" i="1"/>
  <c r="BC22" i="1" s="1"/>
  <c r="BD22" i="1" s="1"/>
  <c r="BJ22" i="1"/>
  <c r="BK22" i="1" s="1"/>
  <c r="BL22" i="1" s="1"/>
  <c r="AX22" i="1"/>
  <c r="AY22" i="1" s="1"/>
  <c r="AZ22" i="1" s="1"/>
  <c r="DF6" i="1"/>
  <c r="DG6" i="1" s="1"/>
  <c r="DH6" i="1" s="1"/>
  <c r="DJ6" i="1"/>
  <c r="DK6" i="1" s="1"/>
  <c r="DL6" i="1" s="1"/>
  <c r="CP6" i="1"/>
  <c r="CQ6" i="1" s="1"/>
  <c r="CR6" i="1" s="1"/>
  <c r="DB6" i="1"/>
  <c r="DC6" i="1" s="1"/>
  <c r="DD6" i="1" s="1"/>
  <c r="BR6" i="1"/>
  <c r="BS6" i="1" s="1"/>
  <c r="BT6" i="1" s="1"/>
  <c r="BJ6" i="1"/>
  <c r="BK6" i="1" s="1"/>
  <c r="BL6" i="1" s="1"/>
  <c r="CH6" i="1"/>
  <c r="CI6" i="1" s="1"/>
  <c r="CJ6" i="1" s="1"/>
  <c r="BZ6" i="1"/>
  <c r="CA6" i="1" s="1"/>
  <c r="CB6" i="1" s="1"/>
  <c r="BN6" i="1"/>
  <c r="BO6" i="1" s="1"/>
  <c r="BP6" i="1" s="1"/>
  <c r="DR6" i="1"/>
  <c r="DS6" i="1" s="1"/>
  <c r="DT6" i="1" s="1"/>
  <c r="CX6" i="1"/>
  <c r="CY6" i="1" s="1"/>
  <c r="CZ6" i="1" s="1"/>
  <c r="CT6" i="1"/>
  <c r="CU6" i="1" s="1"/>
  <c r="CV6" i="1" s="1"/>
  <c r="CD6" i="1"/>
  <c r="CE6" i="1" s="1"/>
  <c r="CF6" i="1" s="1"/>
  <c r="AH6" i="1"/>
  <c r="AI6" i="1" s="1"/>
  <c r="AJ6" i="1" s="1"/>
  <c r="CL6" i="1"/>
  <c r="CM6" i="1" s="1"/>
  <c r="CN6" i="1" s="1"/>
  <c r="BV6" i="1"/>
  <c r="BW6" i="1" s="1"/>
  <c r="BX6" i="1" s="1"/>
  <c r="AL6" i="1"/>
  <c r="AM6" i="1" s="1"/>
  <c r="AN6" i="1" s="1"/>
  <c r="AD6" i="1"/>
  <c r="AE6" i="1" s="1"/>
  <c r="AF6" i="1" s="1"/>
  <c r="BF6" i="1"/>
  <c r="BG6" i="1" s="1"/>
  <c r="BH6" i="1" s="1"/>
  <c r="Z6" i="1"/>
  <c r="AA6" i="1" s="1"/>
  <c r="AB6" i="1" s="1"/>
  <c r="DN6" i="1"/>
  <c r="DO6" i="1" s="1"/>
  <c r="DP6" i="1" s="1"/>
  <c r="BB6" i="1"/>
  <c r="BC6" i="1" s="1"/>
  <c r="BD6" i="1" s="1"/>
  <c r="AT6" i="1"/>
  <c r="AU6" i="1" s="1"/>
  <c r="AV6" i="1" s="1"/>
  <c r="R6" i="1"/>
  <c r="S6" i="1" s="1"/>
  <c r="T6" i="1" s="1"/>
  <c r="V6" i="1"/>
  <c r="W6" i="1" s="1"/>
  <c r="X6" i="1" s="1"/>
  <c r="AP6" i="1"/>
  <c r="AQ6" i="1" s="1"/>
  <c r="AR6" i="1" s="1"/>
  <c r="AX6" i="1"/>
  <c r="AY6" i="1" s="1"/>
  <c r="AZ6" i="1" s="1"/>
  <c r="N6" i="1"/>
  <c r="O6" i="1" s="1"/>
  <c r="P6" i="1" s="1"/>
  <c r="J6" i="1"/>
  <c r="K6" i="1" s="1"/>
  <c r="L6" i="1" s="1"/>
  <c r="F6" i="1"/>
  <c r="G6" i="1" s="1"/>
  <c r="H6" i="1" s="1"/>
  <c r="H40" i="1"/>
  <c r="CJ40" i="1" l="1"/>
  <c r="AJ40" i="1"/>
  <c r="BD40" i="1"/>
  <c r="AB40" i="1"/>
  <c r="CN40" i="1"/>
  <c r="CB40" i="1"/>
  <c r="AZ40" i="1"/>
  <c r="AV40" i="1"/>
  <c r="AN40" i="1"/>
  <c r="BX40" i="1"/>
  <c r="CR40" i="1"/>
  <c r="DL40" i="1"/>
  <c r="P40" i="1"/>
  <c r="DD40" i="1"/>
  <c r="CF40" i="1"/>
  <c r="X40" i="1"/>
  <c r="BH40" i="1"/>
  <c r="BL40" i="1"/>
  <c r="DP40" i="1"/>
  <c r="T40" i="1"/>
  <c r="AR40" i="1"/>
  <c r="CZ40" i="1"/>
  <c r="AF40" i="1"/>
  <c r="BT40" i="1"/>
  <c r="DT40" i="1"/>
  <c r="CV40" i="1"/>
</calcChain>
</file>

<file path=xl/sharedStrings.xml><?xml version="1.0" encoding="utf-8"?>
<sst xmlns="http://schemas.openxmlformats.org/spreadsheetml/2006/main" count="255" uniqueCount="126">
  <si>
    <t>Component</t>
  </si>
  <si>
    <t>FID area</t>
  </si>
  <si>
    <t>component / ng</t>
  </si>
  <si>
    <t>ng in total sample</t>
  </si>
  <si>
    <t>grammes in total sample</t>
  </si>
  <si>
    <t>Butyric acid methyl ester (C4:0)</t>
  </si>
  <si>
    <t>Caproic acid methyl ester (C6:0)</t>
  </si>
  <si>
    <t>Caprylic acid methyl ester (C8:0)</t>
  </si>
  <si>
    <t>Capric acid methyl ester (C10:0)</t>
  </si>
  <si>
    <t>Undecanoic acid methyl ester (C11:0)</t>
  </si>
  <si>
    <t>Lauric acid methyl ester (C12:0)</t>
  </si>
  <si>
    <t>Tridecanoic acid methyl ester (C13:0)</t>
  </si>
  <si>
    <t>Myristic acid methyl ester (C14:0)</t>
  </si>
  <si>
    <t>Myristoleic acid methyl ester (C14:1)</t>
  </si>
  <si>
    <t>Pentadecanoic acid methyl ester (C15:0)</t>
  </si>
  <si>
    <t>cis-10-Pentadecenoic acid methyl ester (C15:1)</t>
  </si>
  <si>
    <t>Palmitic acid methyl ester (C16:0)</t>
  </si>
  <si>
    <t>Palmitoleic acid methyl ester (C16:1)</t>
  </si>
  <si>
    <t>Heptadecanoic acid methyl ester (C17:0)</t>
  </si>
  <si>
    <t>cis-10-Heptadecanoic acid methyl ester (C17:1)</t>
  </si>
  <si>
    <t>Stearic acid methyl ester (C18:0)</t>
  </si>
  <si>
    <t>Elaidic acid methyl ester (C18:1n9t)</t>
  </si>
  <si>
    <t>Oleic acid methyl ester (C18:1n9c)</t>
  </si>
  <si>
    <t>Linolelaidic acid methyl ester (C18:2n6t)</t>
  </si>
  <si>
    <t>Linoleic acid methyl ester (C18:2n6c)</t>
  </si>
  <si>
    <t>γ-Linolenic acid methyl ester (C18:3n6)</t>
  </si>
  <si>
    <t>Linolenic acid methyl ester (C18:3n3)</t>
  </si>
  <si>
    <t>Arachidic acid methyl ester (C20:0)</t>
  </si>
  <si>
    <t>cis-11-Eicosenoic acid methyl ester (C20:1)</t>
  </si>
  <si>
    <t>cis-11,14-Eicosenoic acid methyl ester (C20:2)</t>
  </si>
  <si>
    <t>Heneicosanoic acid methyl ester (C21:0)</t>
  </si>
  <si>
    <t>cis-8,11,14-Eicosatrienoic acid methyl ester (C20:3n6)</t>
  </si>
  <si>
    <t>Arachidonic acid methyl ester (C20:4n6)</t>
  </si>
  <si>
    <t>cis-11,14,17-Eicosatrienoic acid methyl ester (C20:3n3)</t>
  </si>
  <si>
    <t>Behenic acid methyl ester (C22:0)</t>
  </si>
  <si>
    <t>cis-5,8,11,14,17-Eicosapentaenoic acid methyl ester (C20:5n3)</t>
  </si>
  <si>
    <t>Erucic acid methyl ester (C22:1n9)</t>
  </si>
  <si>
    <t>cis-13,16-Docosadienoic acid methyl ester (C22:2)</t>
  </si>
  <si>
    <t>Tricosanoic acid methyl ester (C23:0)</t>
  </si>
  <si>
    <t>Lignoceric acid methyl ester (C24:0)</t>
  </si>
  <si>
    <t>Nervonic acid methyl ester (C24:1)</t>
  </si>
  <si>
    <t>cis-4,7,10,13,16,19-Docosahexaenoic acid methyl ester (C22:6n3)</t>
  </si>
  <si>
    <t>TOTAL</t>
  </si>
  <si>
    <t>9,12-Hexadecadienoic acid, methyl ester  (C16:2)</t>
  </si>
  <si>
    <t>Hiragonic acid methyl ester  (C16:3)</t>
  </si>
  <si>
    <t>4,7,10,13-Hexadecatetraenoic acid, methyl ester, (4Z,7Z,10Z,13Z)-  (C16:4)</t>
  </si>
  <si>
    <t>Stearidonic acid methyl ester (C18:4)</t>
  </si>
  <si>
    <t>Sample 1</t>
  </si>
  <si>
    <t>Sample 2</t>
  </si>
  <si>
    <t>Split ratio</t>
  </si>
  <si>
    <t>:</t>
  </si>
  <si>
    <t>Detector split</t>
  </si>
  <si>
    <t>Standard</t>
  </si>
  <si>
    <t>Amount / mg</t>
  </si>
  <si>
    <t>Amount of dioxane dissolved in / ml</t>
  </si>
  <si>
    <t>Concentration / mg/ml</t>
  </si>
  <si>
    <t>GC-MS</t>
  </si>
  <si>
    <t>Sample</t>
  </si>
  <si>
    <r>
      <t xml:space="preserve">Amount of dioxane dissolved in / </t>
    </r>
    <r>
      <rPr>
        <sz val="11"/>
        <color theme="1"/>
        <rFont val="Calibri"/>
        <family val="2"/>
      </rPr>
      <t>µ</t>
    </r>
    <r>
      <rPr>
        <sz val="11"/>
        <color theme="1"/>
        <rFont val="Calibri"/>
        <family val="2"/>
        <scheme val="minor"/>
      </rPr>
      <t>l</t>
    </r>
  </si>
  <si>
    <r>
      <t xml:space="preserve">Amount mixture injected / </t>
    </r>
    <r>
      <rPr>
        <sz val="11"/>
        <color theme="1"/>
        <rFont val="Calibri"/>
        <family val="2"/>
      </rPr>
      <t>µ</t>
    </r>
    <r>
      <rPr>
        <sz val="11"/>
        <color theme="1"/>
        <rFont val="Calibri"/>
        <family val="2"/>
        <scheme val="minor"/>
      </rPr>
      <t>l</t>
    </r>
  </si>
  <si>
    <t>Mass of standard injected / mg</t>
  </si>
  <si>
    <t>Mass of standard through to column / mg</t>
  </si>
  <si>
    <t>Mass of standard through to FID / mg</t>
  </si>
  <si>
    <t>Mass of standard through to FID / ng</t>
  </si>
  <si>
    <t>Mass of component / ng</t>
  </si>
  <si>
    <t>Average integration value</t>
  </si>
  <si>
    <t>Percentage (by weight) of total standard</t>
  </si>
  <si>
    <t>Sample 3</t>
  </si>
  <si>
    <t>Sample 4</t>
  </si>
  <si>
    <t>Sample 5</t>
  </si>
  <si>
    <t>Sample 6</t>
  </si>
  <si>
    <t>Sample 7</t>
  </si>
  <si>
    <t>Sample 8</t>
  </si>
  <si>
    <t>Sample 9</t>
  </si>
  <si>
    <t>Sample 10</t>
  </si>
  <si>
    <t>Sample 11</t>
  </si>
  <si>
    <t>Sample 12</t>
  </si>
  <si>
    <t>Sample 13</t>
  </si>
  <si>
    <t>Sample 14</t>
  </si>
  <si>
    <t>Sample 15</t>
  </si>
  <si>
    <t>Sample 16</t>
  </si>
  <si>
    <t>Sample 17</t>
  </si>
  <si>
    <t>Sample 18</t>
  </si>
  <si>
    <t>Sample 19</t>
  </si>
  <si>
    <t>Sample 20</t>
  </si>
  <si>
    <t>Sample 21</t>
  </si>
  <si>
    <t>Sample 22</t>
  </si>
  <si>
    <t>Sample 23</t>
  </si>
  <si>
    <t>Sample 24</t>
  </si>
  <si>
    <t>Sample 25</t>
  </si>
  <si>
    <t>Sample 26</t>
  </si>
  <si>
    <t>Sample 27</t>
  </si>
  <si>
    <t>Sample 28</t>
  </si>
  <si>
    <t>Sample 29</t>
  </si>
  <si>
    <t>Sample 30</t>
  </si>
  <si>
    <t>Test #</t>
  </si>
  <si>
    <t>Inputs</t>
  </si>
  <si>
    <t>Outputs</t>
  </si>
  <si>
    <t>Biomass (g)</t>
  </si>
  <si>
    <t>Total Lipid yield (%d.wt)</t>
  </si>
  <si>
    <t>%16:0</t>
  </si>
  <si>
    <t>%18:0</t>
  </si>
  <si>
    <t>%18:1</t>
  </si>
  <si>
    <t>%18:2</t>
  </si>
  <si>
    <t>Lipid (g/0.1g biomass)</t>
  </si>
  <si>
    <t>16:0 (g)</t>
  </si>
  <si>
    <t>Biomass (g/L)</t>
  </si>
  <si>
    <t>18:0 (g)</t>
  </si>
  <si>
    <t>18:1 (g)</t>
  </si>
  <si>
    <t>18:2 (g)</t>
  </si>
  <si>
    <t>Total Lipid (%)</t>
  </si>
  <si>
    <t>Temp</t>
  </si>
  <si>
    <t>Glucose (g/L)</t>
  </si>
  <si>
    <t>(NH4)2SO4 (g/L)</t>
  </si>
  <si>
    <t>Residual glucose (integration)</t>
  </si>
  <si>
    <t>Residual glucose (g/L)</t>
  </si>
  <si>
    <t>sample spilt</t>
  </si>
  <si>
    <t>glucose uptake (g/L)</t>
  </si>
  <si>
    <t>Yxs (biomass yield) g/g</t>
  </si>
  <si>
    <t>Yxp (product yield) g/g</t>
  </si>
  <si>
    <t xml:space="preserve">Total Lipid in biomass (g/L) </t>
  </si>
  <si>
    <t xml:space="preserve">25oC </t>
  </si>
  <si>
    <t xml:space="preserve">30oC </t>
  </si>
  <si>
    <t xml:space="preserve">35oC </t>
  </si>
  <si>
    <t>Glucose conc. (g/L)</t>
  </si>
  <si>
    <t>(NH4)2SO4 Conc. (g/L)</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</si>
</sst>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sz val="11"/>
      <color rgb="FFFF0000"/>
      <name val="Calibri"/>
      <family val="2"/>
      <scheme val="minor"/>
    </font>
    <font>
      <b/>
      <sz val="11"/>
      <color theme="1"/>
      <name val="Calibri"/>
      <family val="2"/>
      <scheme val="minor"/>
    </font>
    <font>
      <b/>
      <sz val="10"/>
      <name val="Arial"/>
      <family val="2"/>
    </font>
    <font>
      <sz val="10"/>
      <name val="Arial Unicode MS"/>
      <family val="2"/>
    </font>
    <font>
      <sz val="10"/>
      <color rgb="FF000000"/>
      <name val="Arial Unicode MS"/>
      <family val="2"/>
    </font>
    <font>
      <sz val="11"/>
      <color theme="1"/>
      <name val="Calibri"/>
      <family val="2"/>
    </font>
    <font>
      <b/>
      <sz val="11"/>
      <color rgb="FFFF0000"/>
      <name val="Calibri"/>
      <family val="2"/>
      <scheme val="minor"/>
    </font>
    <font>
      <b/>
      <sz val="10"/>
      <color rgb="FFFF0000"/>
      <name val="Arial"/>
      <family val="2"/>
    </font>
    <font>
      <sz val="10"/>
      <color rgb="FFFF0000"/>
      <name val="Arial"/>
      <family val="2"/>
    </font>
    <font>
      <sz val="10"/>
      <name val="Arial"/>
      <family val="2"/>
    </font>
    <font>
      <sz val="11"/>
      <color theme="1"/>
      <name val="Arial"/>
      <family val="2"/>
    </font>
    <font>
      <b/>
      <sz val="14"/>
      <color theme="1"/>
      <name val="Calibri"/>
      <family val="2"/>
      <scheme val="minor"/>
    </font>
  </fonts>
  <fills count="6">
    <fill>
      <patternFill patternType="none"/>
    </fill>
    <fill>
      <patternFill patternType="gray125"/>
    </fill>
    <fill>
      <patternFill patternType="solid">
        <fgColor rgb="FFFFFF00"/>
        <bgColor indexed="64"/>
      </patternFill>
    </fill>
    <fill>
      <patternFill patternType="solid">
        <fgColor rgb="FFCCFF33"/>
        <bgColor indexed="64"/>
      </patternFill>
    </fill>
    <fill>
      <patternFill patternType="solid">
        <fgColor rgb="FFFF7C80"/>
        <bgColor indexed="64"/>
      </patternFill>
    </fill>
    <fill>
      <patternFill patternType="solid">
        <fgColor theme="3" tint="0.79998168889431442"/>
        <bgColor indexed="64"/>
      </patternFill>
    </fill>
  </fills>
  <borders count="12">
    <border>
      <left/>
      <right/>
      <top/>
      <bottom/>
      <diagonal/>
    </border>
    <border>
      <left/>
      <right style="thin">
        <color indexed="64"/>
      </right>
      <top/>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auto="1"/>
      </left>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69">
    <xf numFmtId="0" fontId="0" fillId="0" borderId="0" xfId="0"/>
    <xf numFmtId="0" fontId="0" fillId="0" borderId="0" xfId="0" applyBorder="1"/>
    <xf numFmtId="0" fontId="3" fillId="0" borderId="0" xfId="0" applyFont="1" applyFill="1" applyBorder="1"/>
    <xf numFmtId="0" fontId="3" fillId="0" borderId="1" xfId="0" applyFont="1" applyFill="1" applyBorder="1"/>
    <xf numFmtId="0" fontId="3" fillId="0" borderId="5" xfId="0" applyFont="1" applyFill="1" applyBorder="1"/>
    <xf numFmtId="0" fontId="3" fillId="0" borderId="6" xfId="0" applyFont="1" applyFill="1" applyBorder="1" applyAlignment="1">
      <alignment horizontal="center" vertical="center" wrapText="1"/>
    </xf>
    <xf numFmtId="0" fontId="0" fillId="2" borderId="0" xfId="0" applyFill="1" applyProtection="1">
      <protection locked="0"/>
    </xf>
    <xf numFmtId="0" fontId="4" fillId="2" borderId="0" xfId="0" applyFont="1" applyFill="1" applyProtection="1">
      <protection locked="0"/>
    </xf>
    <xf numFmtId="0" fontId="5" fillId="2" borderId="0" xfId="0" applyFont="1" applyFill="1" applyAlignment="1">
      <alignment vertical="center"/>
    </xf>
    <xf numFmtId="2" fontId="0" fillId="0" borderId="0" xfId="0" applyNumberFormat="1"/>
    <xf numFmtId="0" fontId="0" fillId="0" borderId="0" xfId="0" applyAlignment="1">
      <alignment horizontal="left"/>
    </xf>
    <xf numFmtId="0" fontId="0" fillId="2" borderId="0" xfId="0" applyFill="1"/>
    <xf numFmtId="2" fontId="0" fillId="0" borderId="0" xfId="0" applyNumberFormat="1" applyAlignment="1">
      <alignment horizontal="right"/>
    </xf>
    <xf numFmtId="0" fontId="3" fillId="0" borderId="3" xfId="0" applyFont="1" applyBorder="1" applyAlignment="1"/>
    <xf numFmtId="0" fontId="3" fillId="0" borderId="4" xfId="0" applyFont="1" applyBorder="1" applyAlignment="1"/>
    <xf numFmtId="0" fontId="1" fillId="0" borderId="0" xfId="0" applyFont="1"/>
    <xf numFmtId="0" fontId="10" fillId="0" borderId="1" xfId="0" applyFont="1" applyFill="1" applyBorder="1" applyAlignment="1">
      <alignment vertical="top" wrapText="1"/>
    </xf>
    <xf numFmtId="0" fontId="3" fillId="0" borderId="1" xfId="0" applyFont="1" applyFill="1" applyBorder="1" applyAlignment="1">
      <alignment vertical="top" wrapText="1"/>
    </xf>
    <xf numFmtId="0" fontId="11" fillId="0" borderId="1" xfId="0" applyFont="1" applyBorder="1"/>
    <xf numFmtId="0" fontId="11" fillId="0" borderId="1" xfId="0" applyFont="1" applyBorder="1" applyAlignment="1">
      <alignment wrapText="1"/>
    </xf>
    <xf numFmtId="0" fontId="11" fillId="0" borderId="0" xfId="0" applyFont="1"/>
    <xf numFmtId="0" fontId="1" fillId="0" borderId="2" xfId="0" applyNumberFormat="1" applyFont="1" applyBorder="1"/>
    <xf numFmtId="0" fontId="9" fillId="0" borderId="0" xfId="0" applyNumberFormat="1" applyFont="1" applyBorder="1"/>
    <xf numFmtId="0" fontId="8" fillId="0" borderId="0" xfId="0" applyNumberFormat="1" applyFont="1" applyBorder="1"/>
    <xf numFmtId="0" fontId="7" fillId="0" borderId="7" xfId="0" applyNumberFormat="1" applyFont="1" applyBorder="1" applyAlignment="1">
      <alignment horizontal="center" vertical="center" wrapText="1"/>
    </xf>
    <xf numFmtId="0" fontId="8" fillId="0" borderId="8" xfId="0" applyNumberFormat="1" applyFont="1" applyBorder="1" applyAlignment="1">
      <alignment horizontal="center" vertical="center" wrapText="1"/>
    </xf>
    <xf numFmtId="0" fontId="7" fillId="0" borderId="8" xfId="0" applyNumberFormat="1" applyFont="1" applyBorder="1" applyAlignment="1">
      <alignment horizontal="center" vertical="center" wrapText="1"/>
    </xf>
    <xf numFmtId="0" fontId="1" fillId="0" borderId="0" xfId="0" applyNumberFormat="1" applyFont="1" applyBorder="1"/>
    <xf numFmtId="0" fontId="3" fillId="0" borderId="9" xfId="0" applyFont="1" applyFill="1" applyBorder="1" applyAlignment="1">
      <alignment horizontal="center" vertical="center" wrapText="1"/>
    </xf>
    <xf numFmtId="0" fontId="0" fillId="2" borderId="2" xfId="0" applyFill="1" applyBorder="1" applyProtection="1">
      <protection locked="0"/>
    </xf>
    <xf numFmtId="0" fontId="4" fillId="2" borderId="2" xfId="0" applyFont="1" applyFill="1" applyBorder="1" applyProtection="1">
      <protection locked="0"/>
    </xf>
    <xf numFmtId="0" fontId="5" fillId="2" borderId="2" xfId="0" applyFont="1" applyFill="1" applyBorder="1" applyAlignment="1">
      <alignment vertical="center"/>
    </xf>
    <xf numFmtId="0" fontId="0" fillId="0" borderId="2" xfId="0" applyBorder="1"/>
    <xf numFmtId="0" fontId="3" fillId="0" borderId="10" xfId="0" applyFont="1" applyBorder="1" applyAlignment="1"/>
    <xf numFmtId="0" fontId="3" fillId="0" borderId="11" xfId="0" applyFont="1" applyFill="1" applyBorder="1" applyAlignment="1">
      <alignment horizontal="center" vertical="center" wrapText="1"/>
    </xf>
    <xf numFmtId="0" fontId="0" fillId="0" borderId="0" xfId="0" applyFill="1"/>
    <xf numFmtId="0" fontId="10" fillId="3" borderId="1" xfId="0" applyFont="1" applyFill="1" applyBorder="1" applyAlignment="1">
      <alignment vertical="top" wrapText="1"/>
    </xf>
    <xf numFmtId="0" fontId="1" fillId="3" borderId="2" xfId="0" applyNumberFormat="1" applyFont="1" applyFill="1" applyBorder="1"/>
    <xf numFmtId="0" fontId="9" fillId="3" borderId="0" xfId="0" applyNumberFormat="1" applyFont="1" applyFill="1" applyBorder="1"/>
    <xf numFmtId="0" fontId="1" fillId="3" borderId="0" xfId="0" applyNumberFormat="1" applyFont="1" applyFill="1" applyBorder="1"/>
    <xf numFmtId="0" fontId="0" fillId="3" borderId="2" xfId="0" applyFill="1" applyBorder="1"/>
    <xf numFmtId="0" fontId="0" fillId="3" borderId="0" xfId="0" applyFill="1"/>
    <xf numFmtId="0" fontId="5" fillId="3" borderId="0" xfId="0" applyFont="1" applyFill="1" applyAlignment="1">
      <alignment vertical="center"/>
    </xf>
    <xf numFmtId="0" fontId="5" fillId="3" borderId="2" xfId="0" applyFont="1" applyFill="1" applyBorder="1" applyAlignment="1">
      <alignment vertical="center"/>
    </xf>
    <xf numFmtId="0" fontId="4" fillId="3" borderId="2" xfId="0" applyFont="1" applyFill="1" applyBorder="1" applyProtection="1">
      <protection locked="0"/>
    </xf>
    <xf numFmtId="0" fontId="4" fillId="3" borderId="0" xfId="0" applyFont="1" applyFill="1" applyProtection="1">
      <protection locked="0"/>
    </xf>
    <xf numFmtId="0" fontId="0" fillId="0" borderId="0" xfId="0" applyFill="1" applyBorder="1"/>
    <xf numFmtId="0" fontId="3" fillId="0" borderId="0" xfId="0" applyFont="1" applyFill="1" applyBorder="1" applyAlignment="1"/>
    <xf numFmtId="0" fontId="3" fillId="0" borderId="0" xfId="0" applyFont="1" applyFill="1" applyBorder="1" applyAlignment="1">
      <alignment horizontal="center" vertical="center" wrapText="1"/>
    </xf>
    <xf numFmtId="0" fontId="0" fillId="0" borderId="0" xfId="0" applyFill="1" applyBorder="1" applyProtection="1">
      <protection locked="0"/>
    </xf>
    <xf numFmtId="0" fontId="4" fillId="0" borderId="0" xfId="0" applyFont="1" applyFill="1" applyBorder="1" applyProtection="1">
      <protection locked="0"/>
    </xf>
    <xf numFmtId="0" fontId="5" fillId="0" borderId="0" xfId="0" applyFont="1" applyFill="1" applyBorder="1" applyAlignment="1">
      <alignment vertical="center"/>
    </xf>
    <xf numFmtId="0" fontId="0" fillId="0" borderId="0" xfId="0" applyNumberFormat="1"/>
    <xf numFmtId="2" fontId="0" fillId="3" borderId="0" xfId="0" applyNumberFormat="1" applyFill="1"/>
    <xf numFmtId="0" fontId="0" fillId="0" borderId="8" xfId="0" applyBorder="1"/>
    <xf numFmtId="0" fontId="0" fillId="3" borderId="8" xfId="0" applyFill="1" applyBorder="1"/>
    <xf numFmtId="0" fontId="0" fillId="0" borderId="0" xfId="0" applyFill="1" applyAlignment="1">
      <alignment horizontal="center"/>
    </xf>
    <xf numFmtId="0" fontId="0" fillId="0" borderId="8" xfId="0" applyFill="1" applyBorder="1"/>
    <xf numFmtId="0" fontId="0" fillId="4" borderId="8" xfId="0" applyFill="1" applyBorder="1" applyAlignment="1">
      <alignment horizontal="center"/>
    </xf>
    <xf numFmtId="0" fontId="0" fillId="4" borderId="0" xfId="0" applyFill="1" applyAlignment="1">
      <alignment horizontal="center"/>
    </xf>
    <xf numFmtId="0" fontId="0" fillId="0" borderId="0" xfId="0" applyAlignment="1">
      <alignment horizontal="center"/>
    </xf>
    <xf numFmtId="0" fontId="0" fillId="5" borderId="0" xfId="0" applyFill="1"/>
    <xf numFmtId="0" fontId="6" fillId="0" borderId="0" xfId="0" applyFont="1"/>
    <xf numFmtId="0" fontId="6" fillId="5" borderId="0" xfId="0" applyFont="1" applyFill="1"/>
    <xf numFmtId="0" fontId="1" fillId="5" borderId="0" xfId="0" applyFont="1" applyFill="1"/>
    <xf numFmtId="0" fontId="12" fillId="0" borderId="0" xfId="0" applyFont="1"/>
    <xf numFmtId="0" fontId="7" fillId="0" borderId="2" xfId="0" applyNumberFormat="1" applyFont="1" applyBorder="1" applyAlignment="1">
      <alignment horizontal="center"/>
    </xf>
    <xf numFmtId="0" fontId="7" fillId="0" borderId="0" xfId="0" applyNumberFormat="1" applyFont="1" applyBorder="1" applyAlignment="1">
      <alignment horizontal="center"/>
    </xf>
    <xf numFmtId="0" fontId="2" fillId="0" borderId="0" xfId="0" applyFont="1" applyAlignment="1">
      <alignment horizontal="center"/>
    </xf>
  </cellXfs>
  <cellStyles count="1">
    <cellStyle name="Normal" xfId="0" builtinId="0"/>
  </cellStyles>
  <dxfs count="0"/>
  <tableStyles count="0" defaultTableStyle="TableStyleMedium2" defaultPivotStyle="PivotStyleLight16"/>
  <colors>
    <mruColors>
      <color rgb="FFCCFF33"/>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pPr>
            <a:r>
              <a:rPr lang="en-US" sz="900"/>
              <a:t>a) 25°C</a:t>
            </a:r>
          </a:p>
        </c:rich>
      </c:tx>
      <c:layout>
        <c:manualLayout>
          <c:xMode val="edge"/>
          <c:yMode val="edge"/>
          <c:x val="7.7150798234060227E-3"/>
          <c:y val="0"/>
        </c:manualLayout>
      </c:layout>
      <c:overlay val="0"/>
    </c:title>
    <c:autoTitleDeleted val="0"/>
    <c:plotArea>
      <c:layout>
        <c:manualLayout>
          <c:layoutTarget val="inner"/>
          <c:xMode val="edge"/>
          <c:yMode val="edge"/>
          <c:x val="0.28595208333333338"/>
          <c:y val="0.14652700529963572"/>
          <c:w val="0.69317083333333329"/>
          <c:h val="0.67385845492574969"/>
        </c:manualLayout>
      </c:layout>
      <c:barChart>
        <c:barDir val="col"/>
        <c:grouping val="percentStacked"/>
        <c:varyColors val="0"/>
        <c:ser>
          <c:idx val="2"/>
          <c:order val="0"/>
          <c:tx>
            <c:strRef>
              <c:f>graphs!$N$1</c:f>
              <c:strCache>
                <c:ptCount val="1"/>
                <c:pt idx="0">
                  <c:v>%16:0</c:v>
                </c:pt>
              </c:strCache>
            </c:strRef>
          </c:tx>
          <c:spPr>
            <a:pattFill prst="ltDnDiag">
              <a:fgClr>
                <a:schemeClr val="tx1"/>
              </a:fgClr>
              <a:bgClr>
                <a:schemeClr val="bg1"/>
              </a:bgClr>
            </a:pattFill>
            <a:ln>
              <a:solidFill>
                <a:schemeClr val="tx1"/>
              </a:solidFill>
            </a:ln>
          </c:spPr>
          <c:invertIfNegative val="0"/>
          <c:cat>
            <c:multiLvlStrRef>
              <c:f>graphs!$L$2:$M$10</c:f>
              <c:multiLvlStrCache>
                <c:ptCount val="9"/>
                <c:lvl>
                  <c:pt idx="0">
                    <c:v>0.5</c:v>
                  </c:pt>
                  <c:pt idx="1">
                    <c:v>1</c:v>
                  </c:pt>
                  <c:pt idx="2">
                    <c:v>1.5</c:v>
                  </c:pt>
                  <c:pt idx="3">
                    <c:v>0.5</c:v>
                  </c:pt>
                  <c:pt idx="4">
                    <c:v>1</c:v>
                  </c:pt>
                  <c:pt idx="5">
                    <c:v>1.5</c:v>
                  </c:pt>
                  <c:pt idx="6">
                    <c:v>0.5</c:v>
                  </c:pt>
                  <c:pt idx="7">
                    <c:v>1</c:v>
                  </c:pt>
                  <c:pt idx="8">
                    <c:v>1.5</c:v>
                  </c:pt>
                </c:lvl>
                <c:lvl>
                  <c:pt idx="0">
                    <c:v>10</c:v>
                  </c:pt>
                  <c:pt idx="1">
                    <c:v>10</c:v>
                  </c:pt>
                  <c:pt idx="2">
                    <c:v>10</c:v>
                  </c:pt>
                  <c:pt idx="3">
                    <c:v>20</c:v>
                  </c:pt>
                  <c:pt idx="4">
                    <c:v>20</c:v>
                  </c:pt>
                  <c:pt idx="5">
                    <c:v>20</c:v>
                  </c:pt>
                  <c:pt idx="6">
                    <c:v>30</c:v>
                  </c:pt>
                  <c:pt idx="7">
                    <c:v>30</c:v>
                  </c:pt>
                  <c:pt idx="8">
                    <c:v>30</c:v>
                  </c:pt>
                </c:lvl>
              </c:multiLvlStrCache>
            </c:multiLvlStrRef>
          </c:cat>
          <c:val>
            <c:numRef>
              <c:f>graphs!$N$2:$N$10</c:f>
              <c:numCache>
                <c:formatCode>General</c:formatCode>
                <c:ptCount val="9"/>
                <c:pt idx="0">
                  <c:v>20.661217386415228</c:v>
                </c:pt>
                <c:pt idx="1">
                  <c:v>18.952583073835733</c:v>
                </c:pt>
                <c:pt idx="2">
                  <c:v>17.4403223121687</c:v>
                </c:pt>
                <c:pt idx="3">
                  <c:v>21.478463310194247</c:v>
                </c:pt>
                <c:pt idx="4">
                  <c:v>22.260055510768385</c:v>
                </c:pt>
                <c:pt idx="5">
                  <c:v>19.604463336487296</c:v>
                </c:pt>
                <c:pt idx="6">
                  <c:v>21.917361018335342</c:v>
                </c:pt>
                <c:pt idx="7">
                  <c:v>22.136033883855973</c:v>
                </c:pt>
                <c:pt idx="8">
                  <c:v>20.919952029126428</c:v>
                </c:pt>
              </c:numCache>
            </c:numRef>
          </c:val>
        </c:ser>
        <c:ser>
          <c:idx val="3"/>
          <c:order val="1"/>
          <c:tx>
            <c:strRef>
              <c:f>graphs!$O$1</c:f>
              <c:strCache>
                <c:ptCount val="1"/>
                <c:pt idx="0">
                  <c:v>%18:0</c:v>
                </c:pt>
              </c:strCache>
            </c:strRef>
          </c:tx>
          <c:spPr>
            <a:solidFill>
              <a:schemeClr val="tx1"/>
            </a:solidFill>
            <a:ln>
              <a:solidFill>
                <a:schemeClr val="tx1"/>
              </a:solidFill>
            </a:ln>
          </c:spPr>
          <c:invertIfNegative val="0"/>
          <c:cat>
            <c:multiLvlStrRef>
              <c:f>graphs!$L$2:$M$10</c:f>
              <c:multiLvlStrCache>
                <c:ptCount val="9"/>
                <c:lvl>
                  <c:pt idx="0">
                    <c:v>0.5</c:v>
                  </c:pt>
                  <c:pt idx="1">
                    <c:v>1</c:v>
                  </c:pt>
                  <c:pt idx="2">
                    <c:v>1.5</c:v>
                  </c:pt>
                  <c:pt idx="3">
                    <c:v>0.5</c:v>
                  </c:pt>
                  <c:pt idx="4">
                    <c:v>1</c:v>
                  </c:pt>
                  <c:pt idx="5">
                    <c:v>1.5</c:v>
                  </c:pt>
                  <c:pt idx="6">
                    <c:v>0.5</c:v>
                  </c:pt>
                  <c:pt idx="7">
                    <c:v>1</c:v>
                  </c:pt>
                  <c:pt idx="8">
                    <c:v>1.5</c:v>
                  </c:pt>
                </c:lvl>
                <c:lvl>
                  <c:pt idx="0">
                    <c:v>10</c:v>
                  </c:pt>
                  <c:pt idx="1">
                    <c:v>10</c:v>
                  </c:pt>
                  <c:pt idx="2">
                    <c:v>10</c:v>
                  </c:pt>
                  <c:pt idx="3">
                    <c:v>20</c:v>
                  </c:pt>
                  <c:pt idx="4">
                    <c:v>20</c:v>
                  </c:pt>
                  <c:pt idx="5">
                    <c:v>20</c:v>
                  </c:pt>
                  <c:pt idx="6">
                    <c:v>30</c:v>
                  </c:pt>
                  <c:pt idx="7">
                    <c:v>30</c:v>
                  </c:pt>
                  <c:pt idx="8">
                    <c:v>30</c:v>
                  </c:pt>
                </c:lvl>
              </c:multiLvlStrCache>
            </c:multiLvlStrRef>
          </c:cat>
          <c:val>
            <c:numRef>
              <c:f>graphs!$O$2:$O$10</c:f>
              <c:numCache>
                <c:formatCode>General</c:formatCode>
                <c:ptCount val="9"/>
                <c:pt idx="0">
                  <c:v>4.029281654621979</c:v>
                </c:pt>
                <c:pt idx="1">
                  <c:v>0.36558584139958744</c:v>
                </c:pt>
                <c:pt idx="2">
                  <c:v>3.326552529175264</c:v>
                </c:pt>
                <c:pt idx="3">
                  <c:v>5.1783318828590899</c:v>
                </c:pt>
                <c:pt idx="4">
                  <c:v>4.6650781792776437</c:v>
                </c:pt>
                <c:pt idx="5">
                  <c:v>4.1046356832528472</c:v>
                </c:pt>
                <c:pt idx="6">
                  <c:v>4.0700380476400522</c:v>
                </c:pt>
                <c:pt idx="7">
                  <c:v>5.3435470452769396</c:v>
                </c:pt>
                <c:pt idx="8">
                  <c:v>4.5444861170736086</c:v>
                </c:pt>
              </c:numCache>
            </c:numRef>
          </c:val>
        </c:ser>
        <c:ser>
          <c:idx val="4"/>
          <c:order val="2"/>
          <c:tx>
            <c:strRef>
              <c:f>graphs!$P$1</c:f>
              <c:strCache>
                <c:ptCount val="1"/>
                <c:pt idx="0">
                  <c:v>%18:1</c:v>
                </c:pt>
              </c:strCache>
            </c:strRef>
          </c:tx>
          <c:spPr>
            <a:pattFill prst="wdUpDiag">
              <a:fgClr>
                <a:schemeClr val="tx1"/>
              </a:fgClr>
              <a:bgClr>
                <a:schemeClr val="bg1"/>
              </a:bgClr>
            </a:pattFill>
            <a:ln>
              <a:solidFill>
                <a:schemeClr val="tx1"/>
              </a:solidFill>
            </a:ln>
          </c:spPr>
          <c:invertIfNegative val="0"/>
          <c:cat>
            <c:multiLvlStrRef>
              <c:f>graphs!$L$2:$M$10</c:f>
              <c:multiLvlStrCache>
                <c:ptCount val="9"/>
                <c:lvl>
                  <c:pt idx="0">
                    <c:v>0.5</c:v>
                  </c:pt>
                  <c:pt idx="1">
                    <c:v>1</c:v>
                  </c:pt>
                  <c:pt idx="2">
                    <c:v>1.5</c:v>
                  </c:pt>
                  <c:pt idx="3">
                    <c:v>0.5</c:v>
                  </c:pt>
                  <c:pt idx="4">
                    <c:v>1</c:v>
                  </c:pt>
                  <c:pt idx="5">
                    <c:v>1.5</c:v>
                  </c:pt>
                  <c:pt idx="6">
                    <c:v>0.5</c:v>
                  </c:pt>
                  <c:pt idx="7">
                    <c:v>1</c:v>
                  </c:pt>
                  <c:pt idx="8">
                    <c:v>1.5</c:v>
                  </c:pt>
                </c:lvl>
                <c:lvl>
                  <c:pt idx="0">
                    <c:v>10</c:v>
                  </c:pt>
                  <c:pt idx="1">
                    <c:v>10</c:v>
                  </c:pt>
                  <c:pt idx="2">
                    <c:v>10</c:v>
                  </c:pt>
                  <c:pt idx="3">
                    <c:v>20</c:v>
                  </c:pt>
                  <c:pt idx="4">
                    <c:v>20</c:v>
                  </c:pt>
                  <c:pt idx="5">
                    <c:v>20</c:v>
                  </c:pt>
                  <c:pt idx="6">
                    <c:v>30</c:v>
                  </c:pt>
                  <c:pt idx="7">
                    <c:v>30</c:v>
                  </c:pt>
                  <c:pt idx="8">
                    <c:v>30</c:v>
                  </c:pt>
                </c:lvl>
              </c:multiLvlStrCache>
            </c:multiLvlStrRef>
          </c:cat>
          <c:val>
            <c:numRef>
              <c:f>graphs!$P$2:$P$10</c:f>
              <c:numCache>
                <c:formatCode>General</c:formatCode>
                <c:ptCount val="9"/>
                <c:pt idx="0">
                  <c:v>55.546025137139395</c:v>
                </c:pt>
                <c:pt idx="1">
                  <c:v>60.485030242122619</c:v>
                </c:pt>
                <c:pt idx="2">
                  <c:v>60.895882810471491</c:v>
                </c:pt>
                <c:pt idx="3">
                  <c:v>53.718681171645102</c:v>
                </c:pt>
                <c:pt idx="4">
                  <c:v>52.569679421742585</c:v>
                </c:pt>
                <c:pt idx="5">
                  <c:v>57.239292886815804</c:v>
                </c:pt>
                <c:pt idx="6">
                  <c:v>55.078049156902409</c:v>
                </c:pt>
                <c:pt idx="7">
                  <c:v>50.302153033847716</c:v>
                </c:pt>
                <c:pt idx="8">
                  <c:v>55.632457282195546</c:v>
                </c:pt>
              </c:numCache>
            </c:numRef>
          </c:val>
        </c:ser>
        <c:ser>
          <c:idx val="5"/>
          <c:order val="3"/>
          <c:tx>
            <c:strRef>
              <c:f>graphs!$Q$1</c:f>
              <c:strCache>
                <c:ptCount val="1"/>
                <c:pt idx="0">
                  <c:v>%18:2</c:v>
                </c:pt>
              </c:strCache>
            </c:strRef>
          </c:tx>
          <c:spPr>
            <a:solidFill>
              <a:schemeClr val="bg1"/>
            </a:solidFill>
            <a:ln>
              <a:solidFill>
                <a:schemeClr val="tx1"/>
              </a:solidFill>
            </a:ln>
          </c:spPr>
          <c:invertIfNegative val="0"/>
          <c:cat>
            <c:multiLvlStrRef>
              <c:f>graphs!$L$2:$M$10</c:f>
              <c:multiLvlStrCache>
                <c:ptCount val="9"/>
                <c:lvl>
                  <c:pt idx="0">
                    <c:v>0.5</c:v>
                  </c:pt>
                  <c:pt idx="1">
                    <c:v>1</c:v>
                  </c:pt>
                  <c:pt idx="2">
                    <c:v>1.5</c:v>
                  </c:pt>
                  <c:pt idx="3">
                    <c:v>0.5</c:v>
                  </c:pt>
                  <c:pt idx="4">
                    <c:v>1</c:v>
                  </c:pt>
                  <c:pt idx="5">
                    <c:v>1.5</c:v>
                  </c:pt>
                  <c:pt idx="6">
                    <c:v>0.5</c:v>
                  </c:pt>
                  <c:pt idx="7">
                    <c:v>1</c:v>
                  </c:pt>
                  <c:pt idx="8">
                    <c:v>1.5</c:v>
                  </c:pt>
                </c:lvl>
                <c:lvl>
                  <c:pt idx="0">
                    <c:v>10</c:v>
                  </c:pt>
                  <c:pt idx="1">
                    <c:v>10</c:v>
                  </c:pt>
                  <c:pt idx="2">
                    <c:v>10</c:v>
                  </c:pt>
                  <c:pt idx="3">
                    <c:v>20</c:v>
                  </c:pt>
                  <c:pt idx="4">
                    <c:v>20</c:v>
                  </c:pt>
                  <c:pt idx="5">
                    <c:v>20</c:v>
                  </c:pt>
                  <c:pt idx="6">
                    <c:v>30</c:v>
                  </c:pt>
                  <c:pt idx="7">
                    <c:v>30</c:v>
                  </c:pt>
                  <c:pt idx="8">
                    <c:v>30</c:v>
                  </c:pt>
                </c:lvl>
              </c:multiLvlStrCache>
            </c:multiLvlStrRef>
          </c:cat>
          <c:val>
            <c:numRef>
              <c:f>graphs!$Q$2:$Q$10</c:f>
              <c:numCache>
                <c:formatCode>General</c:formatCode>
                <c:ptCount val="9"/>
                <c:pt idx="0">
                  <c:v>19.763475821823398</c:v>
                </c:pt>
                <c:pt idx="1">
                  <c:v>20.196800842642066</c:v>
                </c:pt>
                <c:pt idx="2">
                  <c:v>18.337242348184557</c:v>
                </c:pt>
                <c:pt idx="3">
                  <c:v>19.624523635301554</c:v>
                </c:pt>
                <c:pt idx="4">
                  <c:v>20.50518688821138</c:v>
                </c:pt>
                <c:pt idx="5">
                  <c:v>19.051608093444049</c:v>
                </c:pt>
                <c:pt idx="6">
                  <c:v>18.934551777122188</c:v>
                </c:pt>
                <c:pt idx="7">
                  <c:v>22.218266037019365</c:v>
                </c:pt>
                <c:pt idx="8">
                  <c:v>18.903104571604427</c:v>
                </c:pt>
              </c:numCache>
            </c:numRef>
          </c:val>
        </c:ser>
        <c:dLbls>
          <c:showLegendKey val="0"/>
          <c:showVal val="0"/>
          <c:showCatName val="0"/>
          <c:showSerName val="0"/>
          <c:showPercent val="0"/>
          <c:showBubbleSize val="0"/>
        </c:dLbls>
        <c:gapWidth val="150"/>
        <c:overlap val="100"/>
        <c:axId val="451473864"/>
        <c:axId val="451474648"/>
      </c:barChart>
      <c:catAx>
        <c:axId val="451473864"/>
        <c:scaling>
          <c:orientation val="minMax"/>
        </c:scaling>
        <c:delete val="0"/>
        <c:axPos val="b"/>
        <c:numFmt formatCode="General" sourceLinked="0"/>
        <c:majorTickMark val="out"/>
        <c:minorTickMark val="none"/>
        <c:tickLblPos val="nextTo"/>
        <c:txPr>
          <a:bodyPr/>
          <a:lstStyle/>
          <a:p>
            <a:pPr>
              <a:defRPr sz="800"/>
            </a:pPr>
            <a:endParaRPr lang="en-US"/>
          </a:p>
        </c:txPr>
        <c:crossAx val="451474648"/>
        <c:crosses val="autoZero"/>
        <c:auto val="1"/>
        <c:lblAlgn val="ctr"/>
        <c:lblOffset val="100"/>
        <c:noMultiLvlLbl val="0"/>
      </c:catAx>
      <c:valAx>
        <c:axId val="451474648"/>
        <c:scaling>
          <c:orientation val="minMax"/>
          <c:max val="1.01"/>
          <c:min val="0"/>
        </c:scaling>
        <c:delete val="0"/>
        <c:axPos val="l"/>
        <c:title>
          <c:tx>
            <c:rich>
              <a:bodyPr rot="-5400000" vert="horz"/>
              <a:lstStyle/>
              <a:p>
                <a:pPr>
                  <a:defRPr sz="800"/>
                </a:pPr>
                <a:r>
                  <a:rPr lang="en-US" sz="800"/>
                  <a:t>% contribution </a:t>
                </a:r>
              </a:p>
              <a:p>
                <a:pPr>
                  <a:defRPr sz="800"/>
                </a:pPr>
                <a:r>
                  <a:rPr lang="en-US" sz="800"/>
                  <a:t>to FAME profile</a:t>
                </a:r>
              </a:p>
            </c:rich>
          </c:tx>
          <c:layout>
            <c:manualLayout>
              <c:xMode val="edge"/>
              <c:yMode val="edge"/>
              <c:x val="4.8732986111111112E-2"/>
              <c:y val="0.31091182850703736"/>
            </c:manualLayout>
          </c:layout>
          <c:overlay val="0"/>
        </c:title>
        <c:numFmt formatCode="0%" sourceLinked="1"/>
        <c:majorTickMark val="out"/>
        <c:minorTickMark val="none"/>
        <c:tickLblPos val="nextTo"/>
        <c:txPr>
          <a:bodyPr/>
          <a:lstStyle/>
          <a:p>
            <a:pPr>
              <a:defRPr sz="800"/>
            </a:pPr>
            <a:endParaRPr lang="en-US"/>
          </a:p>
        </c:txPr>
        <c:crossAx val="451473864"/>
        <c:crosses val="autoZero"/>
        <c:crossBetween val="between"/>
        <c:majorUnit val="0.2"/>
      </c:valAx>
      <c:spPr>
        <a:ln>
          <a:noFill/>
        </a:ln>
      </c:spPr>
    </c:plotArea>
    <c:legend>
      <c:legendPos val="r"/>
      <c:layout>
        <c:manualLayout>
          <c:xMode val="edge"/>
          <c:yMode val="edge"/>
          <c:x val="0.21560034722222221"/>
          <c:y val="1.2410590263115773E-2"/>
          <c:w val="0.75008819444444441"/>
          <c:h val="8.7189021413295167E-2"/>
        </c:manualLayout>
      </c:layout>
      <c:overlay val="0"/>
      <c:spPr>
        <a:ln>
          <a:solidFill>
            <a:sysClr val="windowText" lastClr="000000"/>
          </a:solidFill>
        </a:ln>
      </c:spPr>
      <c:txPr>
        <a:bodyPr/>
        <a:lstStyle/>
        <a:p>
          <a:pPr>
            <a:defRPr sz="800"/>
          </a:pPr>
          <a:endParaRPr lang="en-US"/>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30°C</a:t>
            </a:r>
          </a:p>
        </c:rich>
      </c:tx>
      <c:layout/>
      <c:overlay val="0"/>
    </c:title>
    <c:autoTitleDeleted val="0"/>
    <c:plotArea>
      <c:layout/>
      <c:barChart>
        <c:barDir val="col"/>
        <c:grouping val="percentStacked"/>
        <c:varyColors val="0"/>
        <c:ser>
          <c:idx val="2"/>
          <c:order val="0"/>
          <c:tx>
            <c:strRef>
              <c:f>graphs!$N$1</c:f>
              <c:strCache>
                <c:ptCount val="1"/>
                <c:pt idx="0">
                  <c:v>%16:0</c:v>
                </c:pt>
              </c:strCache>
            </c:strRef>
          </c:tx>
          <c:invertIfNegative val="0"/>
          <c:cat>
            <c:multiLvlStrRef>
              <c:f>graphs!$L$13:$M$21</c:f>
              <c:multiLvlStrCache>
                <c:ptCount val="9"/>
                <c:lvl>
                  <c:pt idx="0">
                    <c:v>0.5</c:v>
                  </c:pt>
                  <c:pt idx="1">
                    <c:v>1</c:v>
                  </c:pt>
                  <c:pt idx="2">
                    <c:v>1.5</c:v>
                  </c:pt>
                  <c:pt idx="3">
                    <c:v>0.5</c:v>
                  </c:pt>
                  <c:pt idx="4">
                    <c:v>1</c:v>
                  </c:pt>
                  <c:pt idx="5">
                    <c:v>1.5</c:v>
                  </c:pt>
                  <c:pt idx="6">
                    <c:v>0.5</c:v>
                  </c:pt>
                  <c:pt idx="7">
                    <c:v>1</c:v>
                  </c:pt>
                  <c:pt idx="8">
                    <c:v>1.5</c:v>
                  </c:pt>
                </c:lvl>
                <c:lvl>
                  <c:pt idx="0">
                    <c:v>10</c:v>
                  </c:pt>
                  <c:pt idx="1">
                    <c:v>10</c:v>
                  </c:pt>
                  <c:pt idx="2">
                    <c:v>10</c:v>
                  </c:pt>
                  <c:pt idx="3">
                    <c:v>20</c:v>
                  </c:pt>
                  <c:pt idx="4">
                    <c:v>20</c:v>
                  </c:pt>
                  <c:pt idx="5">
                    <c:v>20</c:v>
                  </c:pt>
                  <c:pt idx="6">
                    <c:v>30</c:v>
                  </c:pt>
                  <c:pt idx="7">
                    <c:v>30</c:v>
                  </c:pt>
                  <c:pt idx="8">
                    <c:v>30</c:v>
                  </c:pt>
                </c:lvl>
              </c:multiLvlStrCache>
            </c:multiLvlStrRef>
          </c:cat>
          <c:val>
            <c:numRef>
              <c:f>graphs!$N$13:$N$21</c:f>
              <c:numCache>
                <c:formatCode>General</c:formatCode>
                <c:ptCount val="9"/>
                <c:pt idx="0">
                  <c:v>17.870779777919694</c:v>
                </c:pt>
                <c:pt idx="1">
                  <c:v>16.622272159576184</c:v>
                </c:pt>
                <c:pt idx="2">
                  <c:v>16.871298217228496</c:v>
                </c:pt>
                <c:pt idx="3">
                  <c:v>23.078170004048708</c:v>
                </c:pt>
                <c:pt idx="4">
                  <c:v>19.032838135875092</c:v>
                </c:pt>
                <c:pt idx="5">
                  <c:v>18.270012009476972</c:v>
                </c:pt>
                <c:pt idx="6">
                  <c:v>21.969002589687971</c:v>
                </c:pt>
                <c:pt idx="7">
                  <c:v>19.668394786381334</c:v>
                </c:pt>
                <c:pt idx="8">
                  <c:v>18.892959348710704</c:v>
                </c:pt>
              </c:numCache>
            </c:numRef>
          </c:val>
        </c:ser>
        <c:ser>
          <c:idx val="3"/>
          <c:order val="1"/>
          <c:tx>
            <c:strRef>
              <c:f>graphs!$O$1</c:f>
              <c:strCache>
                <c:ptCount val="1"/>
                <c:pt idx="0">
                  <c:v>%18:0</c:v>
                </c:pt>
              </c:strCache>
            </c:strRef>
          </c:tx>
          <c:invertIfNegative val="0"/>
          <c:cat>
            <c:multiLvlStrRef>
              <c:f>graphs!$L$13:$M$21</c:f>
              <c:multiLvlStrCache>
                <c:ptCount val="9"/>
                <c:lvl>
                  <c:pt idx="0">
                    <c:v>0.5</c:v>
                  </c:pt>
                  <c:pt idx="1">
                    <c:v>1</c:v>
                  </c:pt>
                  <c:pt idx="2">
                    <c:v>1.5</c:v>
                  </c:pt>
                  <c:pt idx="3">
                    <c:v>0.5</c:v>
                  </c:pt>
                  <c:pt idx="4">
                    <c:v>1</c:v>
                  </c:pt>
                  <c:pt idx="5">
                    <c:v>1.5</c:v>
                  </c:pt>
                  <c:pt idx="6">
                    <c:v>0.5</c:v>
                  </c:pt>
                  <c:pt idx="7">
                    <c:v>1</c:v>
                  </c:pt>
                  <c:pt idx="8">
                    <c:v>1.5</c:v>
                  </c:pt>
                </c:lvl>
                <c:lvl>
                  <c:pt idx="0">
                    <c:v>10</c:v>
                  </c:pt>
                  <c:pt idx="1">
                    <c:v>10</c:v>
                  </c:pt>
                  <c:pt idx="2">
                    <c:v>10</c:v>
                  </c:pt>
                  <c:pt idx="3">
                    <c:v>20</c:v>
                  </c:pt>
                  <c:pt idx="4">
                    <c:v>20</c:v>
                  </c:pt>
                  <c:pt idx="5">
                    <c:v>20</c:v>
                  </c:pt>
                  <c:pt idx="6">
                    <c:v>30</c:v>
                  </c:pt>
                  <c:pt idx="7">
                    <c:v>30</c:v>
                  </c:pt>
                  <c:pt idx="8">
                    <c:v>30</c:v>
                  </c:pt>
                </c:lvl>
              </c:multiLvlStrCache>
            </c:multiLvlStrRef>
          </c:cat>
          <c:val>
            <c:numRef>
              <c:f>graphs!$O$13:$O$21</c:f>
              <c:numCache>
                <c:formatCode>General</c:formatCode>
                <c:ptCount val="9"/>
                <c:pt idx="0">
                  <c:v>3.6337385122443928</c:v>
                </c:pt>
                <c:pt idx="1">
                  <c:v>2.9152959332850226</c:v>
                </c:pt>
                <c:pt idx="2">
                  <c:v>2.668895804813546</c:v>
                </c:pt>
                <c:pt idx="3">
                  <c:v>5.0049995341501621</c:v>
                </c:pt>
                <c:pt idx="4">
                  <c:v>4.5840303062455696</c:v>
                </c:pt>
                <c:pt idx="5">
                  <c:v>4.273798314339448</c:v>
                </c:pt>
                <c:pt idx="6">
                  <c:v>4.9428262968099483</c:v>
                </c:pt>
                <c:pt idx="7">
                  <c:v>3.7020793924720219</c:v>
                </c:pt>
                <c:pt idx="8">
                  <c:v>3.3307022788609073</c:v>
                </c:pt>
              </c:numCache>
            </c:numRef>
          </c:val>
        </c:ser>
        <c:ser>
          <c:idx val="4"/>
          <c:order val="2"/>
          <c:tx>
            <c:strRef>
              <c:f>graphs!$P$1</c:f>
              <c:strCache>
                <c:ptCount val="1"/>
                <c:pt idx="0">
                  <c:v>%18:1</c:v>
                </c:pt>
              </c:strCache>
            </c:strRef>
          </c:tx>
          <c:invertIfNegative val="0"/>
          <c:cat>
            <c:multiLvlStrRef>
              <c:f>graphs!$L$13:$M$21</c:f>
              <c:multiLvlStrCache>
                <c:ptCount val="9"/>
                <c:lvl>
                  <c:pt idx="0">
                    <c:v>0.5</c:v>
                  </c:pt>
                  <c:pt idx="1">
                    <c:v>1</c:v>
                  </c:pt>
                  <c:pt idx="2">
                    <c:v>1.5</c:v>
                  </c:pt>
                  <c:pt idx="3">
                    <c:v>0.5</c:v>
                  </c:pt>
                  <c:pt idx="4">
                    <c:v>1</c:v>
                  </c:pt>
                  <c:pt idx="5">
                    <c:v>1.5</c:v>
                  </c:pt>
                  <c:pt idx="6">
                    <c:v>0.5</c:v>
                  </c:pt>
                  <c:pt idx="7">
                    <c:v>1</c:v>
                  </c:pt>
                  <c:pt idx="8">
                    <c:v>1.5</c:v>
                  </c:pt>
                </c:lvl>
                <c:lvl>
                  <c:pt idx="0">
                    <c:v>10</c:v>
                  </c:pt>
                  <c:pt idx="1">
                    <c:v>10</c:v>
                  </c:pt>
                  <c:pt idx="2">
                    <c:v>10</c:v>
                  </c:pt>
                  <c:pt idx="3">
                    <c:v>20</c:v>
                  </c:pt>
                  <c:pt idx="4">
                    <c:v>20</c:v>
                  </c:pt>
                  <c:pt idx="5">
                    <c:v>20</c:v>
                  </c:pt>
                  <c:pt idx="6">
                    <c:v>30</c:v>
                  </c:pt>
                  <c:pt idx="7">
                    <c:v>30</c:v>
                  </c:pt>
                  <c:pt idx="8">
                    <c:v>30</c:v>
                  </c:pt>
                </c:lvl>
              </c:multiLvlStrCache>
            </c:multiLvlStrRef>
          </c:cat>
          <c:val>
            <c:numRef>
              <c:f>graphs!$P$13:$P$21</c:f>
              <c:numCache>
                <c:formatCode>General</c:formatCode>
                <c:ptCount val="9"/>
                <c:pt idx="0">
                  <c:v>62.215483489730396</c:v>
                </c:pt>
                <c:pt idx="1">
                  <c:v>66.60424620890474</c:v>
                </c:pt>
                <c:pt idx="2">
                  <c:v>67.288499491102442</c:v>
                </c:pt>
                <c:pt idx="3">
                  <c:v>53.854839733606084</c:v>
                </c:pt>
                <c:pt idx="4">
                  <c:v>58.52824535080714</c:v>
                </c:pt>
                <c:pt idx="5">
                  <c:v>61.410173939740453</c:v>
                </c:pt>
                <c:pt idx="6">
                  <c:v>52.681699596101751</c:v>
                </c:pt>
                <c:pt idx="7">
                  <c:v>56.770950196015505</c:v>
                </c:pt>
                <c:pt idx="8">
                  <c:v>57.484397206998636</c:v>
                </c:pt>
              </c:numCache>
            </c:numRef>
          </c:val>
        </c:ser>
        <c:ser>
          <c:idx val="5"/>
          <c:order val="3"/>
          <c:tx>
            <c:strRef>
              <c:f>graphs!$Q$1</c:f>
              <c:strCache>
                <c:ptCount val="1"/>
                <c:pt idx="0">
                  <c:v>%18:2</c:v>
                </c:pt>
              </c:strCache>
            </c:strRef>
          </c:tx>
          <c:invertIfNegative val="0"/>
          <c:cat>
            <c:multiLvlStrRef>
              <c:f>graphs!$L$13:$M$21</c:f>
              <c:multiLvlStrCache>
                <c:ptCount val="9"/>
                <c:lvl>
                  <c:pt idx="0">
                    <c:v>0.5</c:v>
                  </c:pt>
                  <c:pt idx="1">
                    <c:v>1</c:v>
                  </c:pt>
                  <c:pt idx="2">
                    <c:v>1.5</c:v>
                  </c:pt>
                  <c:pt idx="3">
                    <c:v>0.5</c:v>
                  </c:pt>
                  <c:pt idx="4">
                    <c:v>1</c:v>
                  </c:pt>
                  <c:pt idx="5">
                    <c:v>1.5</c:v>
                  </c:pt>
                  <c:pt idx="6">
                    <c:v>0.5</c:v>
                  </c:pt>
                  <c:pt idx="7">
                    <c:v>1</c:v>
                  </c:pt>
                  <c:pt idx="8">
                    <c:v>1.5</c:v>
                  </c:pt>
                </c:lvl>
                <c:lvl>
                  <c:pt idx="0">
                    <c:v>10</c:v>
                  </c:pt>
                  <c:pt idx="1">
                    <c:v>10</c:v>
                  </c:pt>
                  <c:pt idx="2">
                    <c:v>10</c:v>
                  </c:pt>
                  <c:pt idx="3">
                    <c:v>20</c:v>
                  </c:pt>
                  <c:pt idx="4">
                    <c:v>20</c:v>
                  </c:pt>
                  <c:pt idx="5">
                    <c:v>20</c:v>
                  </c:pt>
                  <c:pt idx="6">
                    <c:v>30</c:v>
                  </c:pt>
                  <c:pt idx="7">
                    <c:v>30</c:v>
                  </c:pt>
                  <c:pt idx="8">
                    <c:v>30</c:v>
                  </c:pt>
                </c:lvl>
              </c:multiLvlStrCache>
            </c:multiLvlStrRef>
          </c:cat>
          <c:val>
            <c:numRef>
              <c:f>graphs!$Q$13:$Q$21</c:f>
              <c:numCache>
                <c:formatCode>General</c:formatCode>
                <c:ptCount val="9"/>
                <c:pt idx="0">
                  <c:v>16.279998220105515</c:v>
                </c:pt>
                <c:pt idx="1">
                  <c:v>13.858185698234058</c:v>
                </c:pt>
                <c:pt idx="2">
                  <c:v>13.171306486855524</c:v>
                </c:pt>
                <c:pt idx="3">
                  <c:v>18.061990728195042</c:v>
                </c:pt>
                <c:pt idx="4">
                  <c:v>17.854886207072195</c:v>
                </c:pt>
                <c:pt idx="5">
                  <c:v>16.046015736443124</c:v>
                </c:pt>
                <c:pt idx="6">
                  <c:v>20.406471517400348</c:v>
                </c:pt>
                <c:pt idx="7">
                  <c:v>19.858575625131135</c:v>
                </c:pt>
                <c:pt idx="8">
                  <c:v>20.291941165429755</c:v>
                </c:pt>
              </c:numCache>
            </c:numRef>
          </c:val>
        </c:ser>
        <c:dLbls>
          <c:showLegendKey val="0"/>
          <c:showVal val="0"/>
          <c:showCatName val="0"/>
          <c:showSerName val="0"/>
          <c:showPercent val="0"/>
          <c:showBubbleSize val="0"/>
        </c:dLbls>
        <c:gapWidth val="150"/>
        <c:overlap val="100"/>
        <c:axId val="451475824"/>
        <c:axId val="451476608"/>
      </c:barChart>
      <c:catAx>
        <c:axId val="451475824"/>
        <c:scaling>
          <c:orientation val="minMax"/>
        </c:scaling>
        <c:delete val="0"/>
        <c:axPos val="b"/>
        <c:numFmt formatCode="General" sourceLinked="0"/>
        <c:majorTickMark val="out"/>
        <c:minorTickMark val="none"/>
        <c:tickLblPos val="nextTo"/>
        <c:crossAx val="451476608"/>
        <c:crosses val="autoZero"/>
        <c:auto val="1"/>
        <c:lblAlgn val="ctr"/>
        <c:lblOffset val="100"/>
        <c:noMultiLvlLbl val="0"/>
      </c:catAx>
      <c:valAx>
        <c:axId val="451476608"/>
        <c:scaling>
          <c:orientation val="minMax"/>
        </c:scaling>
        <c:delete val="0"/>
        <c:axPos val="l"/>
        <c:title>
          <c:tx>
            <c:rich>
              <a:bodyPr rot="-5400000" vert="horz"/>
              <a:lstStyle/>
              <a:p>
                <a:pPr>
                  <a:defRPr/>
                </a:pPr>
                <a:r>
                  <a:rPr lang="en-US"/>
                  <a:t>% contribution to FAME profile</a:t>
                </a:r>
              </a:p>
            </c:rich>
          </c:tx>
          <c:layout/>
          <c:overlay val="0"/>
        </c:title>
        <c:numFmt formatCode="0%" sourceLinked="1"/>
        <c:majorTickMark val="out"/>
        <c:minorTickMark val="none"/>
        <c:tickLblPos val="nextTo"/>
        <c:crossAx val="451475824"/>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35°C</a:t>
            </a:r>
          </a:p>
        </c:rich>
      </c:tx>
      <c:layout/>
      <c:overlay val="0"/>
    </c:title>
    <c:autoTitleDeleted val="0"/>
    <c:plotArea>
      <c:layout/>
      <c:barChart>
        <c:barDir val="col"/>
        <c:grouping val="percentStacked"/>
        <c:varyColors val="0"/>
        <c:ser>
          <c:idx val="2"/>
          <c:order val="0"/>
          <c:tx>
            <c:strRef>
              <c:f>graphs!$N$1</c:f>
              <c:strCache>
                <c:ptCount val="1"/>
                <c:pt idx="0">
                  <c:v>%16:0</c:v>
                </c:pt>
              </c:strCache>
            </c:strRef>
          </c:tx>
          <c:invertIfNegative val="0"/>
          <c:cat>
            <c:multiLvlStrRef>
              <c:f>graphs!$L$27:$M$35</c:f>
              <c:multiLvlStrCache>
                <c:ptCount val="9"/>
                <c:lvl>
                  <c:pt idx="0">
                    <c:v>0.5</c:v>
                  </c:pt>
                  <c:pt idx="1">
                    <c:v>1</c:v>
                  </c:pt>
                  <c:pt idx="2">
                    <c:v>1.5</c:v>
                  </c:pt>
                  <c:pt idx="3">
                    <c:v>0.5</c:v>
                  </c:pt>
                  <c:pt idx="4">
                    <c:v>1</c:v>
                  </c:pt>
                  <c:pt idx="5">
                    <c:v>1.5</c:v>
                  </c:pt>
                  <c:pt idx="6">
                    <c:v>0.5</c:v>
                  </c:pt>
                  <c:pt idx="7">
                    <c:v>1</c:v>
                  </c:pt>
                  <c:pt idx="8">
                    <c:v>1.5</c:v>
                  </c:pt>
                </c:lvl>
                <c:lvl>
                  <c:pt idx="0">
                    <c:v>10</c:v>
                  </c:pt>
                  <c:pt idx="1">
                    <c:v>10</c:v>
                  </c:pt>
                  <c:pt idx="2">
                    <c:v>10</c:v>
                  </c:pt>
                  <c:pt idx="3">
                    <c:v>20</c:v>
                  </c:pt>
                  <c:pt idx="4">
                    <c:v>20</c:v>
                  </c:pt>
                  <c:pt idx="5">
                    <c:v>20</c:v>
                  </c:pt>
                  <c:pt idx="6">
                    <c:v>30</c:v>
                  </c:pt>
                  <c:pt idx="7">
                    <c:v>30</c:v>
                  </c:pt>
                  <c:pt idx="8">
                    <c:v>30</c:v>
                  </c:pt>
                </c:lvl>
              </c:multiLvlStrCache>
            </c:multiLvlStrRef>
          </c:cat>
          <c:val>
            <c:numRef>
              <c:f>graphs!$N$27:$N$35</c:f>
              <c:numCache>
                <c:formatCode>General</c:formatCode>
                <c:ptCount val="9"/>
                <c:pt idx="0">
                  <c:v>18.982532859661621</c:v>
                </c:pt>
                <c:pt idx="1">
                  <c:v>18.182912623044984</c:v>
                </c:pt>
                <c:pt idx="2">
                  <c:v>19.20436939065176</c:v>
                </c:pt>
                <c:pt idx="3">
                  <c:v>19.990730850079363</c:v>
                </c:pt>
                <c:pt idx="4">
                  <c:v>16.352330511620874</c:v>
                </c:pt>
                <c:pt idx="5">
                  <c:v>16.503214121505287</c:v>
                </c:pt>
                <c:pt idx="6">
                  <c:v>18.997505502613031</c:v>
                </c:pt>
                <c:pt idx="7">
                  <c:v>19.575731330945175</c:v>
                </c:pt>
                <c:pt idx="8">
                  <c:v>18.186436983992792</c:v>
                </c:pt>
              </c:numCache>
            </c:numRef>
          </c:val>
        </c:ser>
        <c:ser>
          <c:idx val="3"/>
          <c:order val="1"/>
          <c:tx>
            <c:strRef>
              <c:f>graphs!$O$1</c:f>
              <c:strCache>
                <c:ptCount val="1"/>
                <c:pt idx="0">
                  <c:v>%18:0</c:v>
                </c:pt>
              </c:strCache>
            </c:strRef>
          </c:tx>
          <c:invertIfNegative val="0"/>
          <c:cat>
            <c:multiLvlStrRef>
              <c:f>graphs!$L$27:$M$35</c:f>
              <c:multiLvlStrCache>
                <c:ptCount val="9"/>
                <c:lvl>
                  <c:pt idx="0">
                    <c:v>0.5</c:v>
                  </c:pt>
                  <c:pt idx="1">
                    <c:v>1</c:v>
                  </c:pt>
                  <c:pt idx="2">
                    <c:v>1.5</c:v>
                  </c:pt>
                  <c:pt idx="3">
                    <c:v>0.5</c:v>
                  </c:pt>
                  <c:pt idx="4">
                    <c:v>1</c:v>
                  </c:pt>
                  <c:pt idx="5">
                    <c:v>1.5</c:v>
                  </c:pt>
                  <c:pt idx="6">
                    <c:v>0.5</c:v>
                  </c:pt>
                  <c:pt idx="7">
                    <c:v>1</c:v>
                  </c:pt>
                  <c:pt idx="8">
                    <c:v>1.5</c:v>
                  </c:pt>
                </c:lvl>
                <c:lvl>
                  <c:pt idx="0">
                    <c:v>10</c:v>
                  </c:pt>
                  <c:pt idx="1">
                    <c:v>10</c:v>
                  </c:pt>
                  <c:pt idx="2">
                    <c:v>10</c:v>
                  </c:pt>
                  <c:pt idx="3">
                    <c:v>20</c:v>
                  </c:pt>
                  <c:pt idx="4">
                    <c:v>20</c:v>
                  </c:pt>
                  <c:pt idx="5">
                    <c:v>20</c:v>
                  </c:pt>
                  <c:pt idx="6">
                    <c:v>30</c:v>
                  </c:pt>
                  <c:pt idx="7">
                    <c:v>30</c:v>
                  </c:pt>
                  <c:pt idx="8">
                    <c:v>30</c:v>
                  </c:pt>
                </c:lvl>
              </c:multiLvlStrCache>
            </c:multiLvlStrRef>
          </c:cat>
          <c:val>
            <c:numRef>
              <c:f>graphs!$O$27:$O$35</c:f>
              <c:numCache>
                <c:formatCode>General</c:formatCode>
                <c:ptCount val="9"/>
                <c:pt idx="0">
                  <c:v>7.7427118358241662</c:v>
                </c:pt>
                <c:pt idx="1">
                  <c:v>4.3243665431695399</c:v>
                </c:pt>
                <c:pt idx="2">
                  <c:v>4.4597668588630395</c:v>
                </c:pt>
                <c:pt idx="3">
                  <c:v>4.2043948598853476</c:v>
                </c:pt>
                <c:pt idx="4">
                  <c:v>2.5559221769873264</c:v>
                </c:pt>
                <c:pt idx="5">
                  <c:v>0</c:v>
                </c:pt>
                <c:pt idx="6">
                  <c:v>4.2895139209421806</c:v>
                </c:pt>
                <c:pt idx="7">
                  <c:v>7.7628484768750869</c:v>
                </c:pt>
                <c:pt idx="8">
                  <c:v>3.2514245868315377</c:v>
                </c:pt>
              </c:numCache>
            </c:numRef>
          </c:val>
        </c:ser>
        <c:ser>
          <c:idx val="4"/>
          <c:order val="2"/>
          <c:tx>
            <c:strRef>
              <c:f>graphs!$P$1</c:f>
              <c:strCache>
                <c:ptCount val="1"/>
                <c:pt idx="0">
                  <c:v>%18:1</c:v>
                </c:pt>
              </c:strCache>
            </c:strRef>
          </c:tx>
          <c:invertIfNegative val="0"/>
          <c:cat>
            <c:multiLvlStrRef>
              <c:f>graphs!$L$27:$M$35</c:f>
              <c:multiLvlStrCache>
                <c:ptCount val="9"/>
                <c:lvl>
                  <c:pt idx="0">
                    <c:v>0.5</c:v>
                  </c:pt>
                  <c:pt idx="1">
                    <c:v>1</c:v>
                  </c:pt>
                  <c:pt idx="2">
                    <c:v>1.5</c:v>
                  </c:pt>
                  <c:pt idx="3">
                    <c:v>0.5</c:v>
                  </c:pt>
                  <c:pt idx="4">
                    <c:v>1</c:v>
                  </c:pt>
                  <c:pt idx="5">
                    <c:v>1.5</c:v>
                  </c:pt>
                  <c:pt idx="6">
                    <c:v>0.5</c:v>
                  </c:pt>
                  <c:pt idx="7">
                    <c:v>1</c:v>
                  </c:pt>
                  <c:pt idx="8">
                    <c:v>1.5</c:v>
                  </c:pt>
                </c:lvl>
                <c:lvl>
                  <c:pt idx="0">
                    <c:v>10</c:v>
                  </c:pt>
                  <c:pt idx="1">
                    <c:v>10</c:v>
                  </c:pt>
                  <c:pt idx="2">
                    <c:v>10</c:v>
                  </c:pt>
                  <c:pt idx="3">
                    <c:v>20</c:v>
                  </c:pt>
                  <c:pt idx="4">
                    <c:v>20</c:v>
                  </c:pt>
                  <c:pt idx="5">
                    <c:v>20</c:v>
                  </c:pt>
                  <c:pt idx="6">
                    <c:v>30</c:v>
                  </c:pt>
                  <c:pt idx="7">
                    <c:v>30</c:v>
                  </c:pt>
                  <c:pt idx="8">
                    <c:v>30</c:v>
                  </c:pt>
                </c:lvl>
              </c:multiLvlStrCache>
            </c:multiLvlStrRef>
          </c:cat>
          <c:val>
            <c:numRef>
              <c:f>graphs!$P$27:$P$35</c:f>
              <c:numCache>
                <c:formatCode>General</c:formatCode>
                <c:ptCount val="9"/>
                <c:pt idx="0">
                  <c:v>52.04287099674918</c:v>
                </c:pt>
                <c:pt idx="1">
                  <c:v>50.299984234770633</c:v>
                </c:pt>
                <c:pt idx="2">
                  <c:v>56.000239587037058</c:v>
                </c:pt>
                <c:pt idx="3">
                  <c:v>52.56068906063863</c:v>
                </c:pt>
                <c:pt idx="4">
                  <c:v>58.926012155415819</c:v>
                </c:pt>
                <c:pt idx="5">
                  <c:v>62.657522046796679</c:v>
                </c:pt>
                <c:pt idx="6">
                  <c:v>53.209608632884517</c:v>
                </c:pt>
                <c:pt idx="7">
                  <c:v>47.611948713025456</c:v>
                </c:pt>
                <c:pt idx="8">
                  <c:v>56.578772373207883</c:v>
                </c:pt>
              </c:numCache>
            </c:numRef>
          </c:val>
        </c:ser>
        <c:ser>
          <c:idx val="5"/>
          <c:order val="3"/>
          <c:tx>
            <c:strRef>
              <c:f>graphs!$Q$1</c:f>
              <c:strCache>
                <c:ptCount val="1"/>
                <c:pt idx="0">
                  <c:v>%18:2</c:v>
                </c:pt>
              </c:strCache>
            </c:strRef>
          </c:tx>
          <c:invertIfNegative val="0"/>
          <c:cat>
            <c:multiLvlStrRef>
              <c:f>graphs!$L$27:$M$35</c:f>
              <c:multiLvlStrCache>
                <c:ptCount val="9"/>
                <c:lvl>
                  <c:pt idx="0">
                    <c:v>0.5</c:v>
                  </c:pt>
                  <c:pt idx="1">
                    <c:v>1</c:v>
                  </c:pt>
                  <c:pt idx="2">
                    <c:v>1.5</c:v>
                  </c:pt>
                  <c:pt idx="3">
                    <c:v>0.5</c:v>
                  </c:pt>
                  <c:pt idx="4">
                    <c:v>1</c:v>
                  </c:pt>
                  <c:pt idx="5">
                    <c:v>1.5</c:v>
                  </c:pt>
                  <c:pt idx="6">
                    <c:v>0.5</c:v>
                  </c:pt>
                  <c:pt idx="7">
                    <c:v>1</c:v>
                  </c:pt>
                  <c:pt idx="8">
                    <c:v>1.5</c:v>
                  </c:pt>
                </c:lvl>
                <c:lvl>
                  <c:pt idx="0">
                    <c:v>10</c:v>
                  </c:pt>
                  <c:pt idx="1">
                    <c:v>10</c:v>
                  </c:pt>
                  <c:pt idx="2">
                    <c:v>10</c:v>
                  </c:pt>
                  <c:pt idx="3">
                    <c:v>20</c:v>
                  </c:pt>
                  <c:pt idx="4">
                    <c:v>20</c:v>
                  </c:pt>
                  <c:pt idx="5">
                    <c:v>20</c:v>
                  </c:pt>
                  <c:pt idx="6">
                    <c:v>30</c:v>
                  </c:pt>
                  <c:pt idx="7">
                    <c:v>30</c:v>
                  </c:pt>
                  <c:pt idx="8">
                    <c:v>30</c:v>
                  </c:pt>
                </c:lvl>
              </c:multiLvlStrCache>
            </c:multiLvlStrRef>
          </c:cat>
          <c:val>
            <c:numRef>
              <c:f>graphs!$Q$27:$Q$35</c:f>
              <c:numCache>
                <c:formatCode>General</c:formatCode>
                <c:ptCount val="9"/>
                <c:pt idx="0">
                  <c:v>21.231884307765046</c:v>
                </c:pt>
                <c:pt idx="1">
                  <c:v>27.19273659901485</c:v>
                </c:pt>
                <c:pt idx="2">
                  <c:v>20.335624163448145</c:v>
                </c:pt>
                <c:pt idx="3">
                  <c:v>23.244185229396653</c:v>
                </c:pt>
                <c:pt idx="4">
                  <c:v>22.16573515597598</c:v>
                </c:pt>
                <c:pt idx="5">
                  <c:v>20.839263831698034</c:v>
                </c:pt>
                <c:pt idx="6">
                  <c:v>23.503371943560275</c:v>
                </c:pt>
                <c:pt idx="7">
                  <c:v>25.049471479154295</c:v>
                </c:pt>
                <c:pt idx="8">
                  <c:v>21.983366055967782</c:v>
                </c:pt>
              </c:numCache>
            </c:numRef>
          </c:val>
        </c:ser>
        <c:dLbls>
          <c:showLegendKey val="0"/>
          <c:showVal val="0"/>
          <c:showCatName val="0"/>
          <c:showSerName val="0"/>
          <c:showPercent val="0"/>
          <c:showBubbleSize val="0"/>
        </c:dLbls>
        <c:gapWidth val="150"/>
        <c:overlap val="100"/>
        <c:axId val="451477000"/>
        <c:axId val="451477392"/>
      </c:barChart>
      <c:catAx>
        <c:axId val="451477000"/>
        <c:scaling>
          <c:orientation val="minMax"/>
        </c:scaling>
        <c:delete val="0"/>
        <c:axPos val="b"/>
        <c:numFmt formatCode="General" sourceLinked="0"/>
        <c:majorTickMark val="out"/>
        <c:minorTickMark val="none"/>
        <c:tickLblPos val="nextTo"/>
        <c:crossAx val="451477392"/>
        <c:crosses val="autoZero"/>
        <c:auto val="1"/>
        <c:lblAlgn val="ctr"/>
        <c:lblOffset val="100"/>
        <c:noMultiLvlLbl val="0"/>
      </c:catAx>
      <c:valAx>
        <c:axId val="451477392"/>
        <c:scaling>
          <c:orientation val="minMax"/>
        </c:scaling>
        <c:delete val="0"/>
        <c:axPos val="l"/>
        <c:title>
          <c:tx>
            <c:rich>
              <a:bodyPr rot="-5400000" vert="horz"/>
              <a:lstStyle/>
              <a:p>
                <a:pPr>
                  <a:defRPr/>
                </a:pPr>
                <a:r>
                  <a:rPr lang="en-US"/>
                  <a:t>% contribution to FAME profile</a:t>
                </a:r>
              </a:p>
            </c:rich>
          </c:tx>
          <c:layout/>
          <c:overlay val="0"/>
        </c:title>
        <c:numFmt formatCode="0%" sourceLinked="1"/>
        <c:majorTickMark val="out"/>
        <c:minorTickMark val="none"/>
        <c:tickLblPos val="nextTo"/>
        <c:crossAx val="451477000"/>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pPr>
            <a:r>
              <a:rPr lang="en-US" sz="900"/>
              <a:t>a) 30°C</a:t>
            </a:r>
          </a:p>
        </c:rich>
      </c:tx>
      <c:layout>
        <c:manualLayout>
          <c:xMode val="edge"/>
          <c:yMode val="edge"/>
          <c:x val="7.7150798234060227E-3"/>
          <c:y val="0"/>
        </c:manualLayout>
      </c:layout>
      <c:overlay val="0"/>
    </c:title>
    <c:autoTitleDeleted val="0"/>
    <c:plotArea>
      <c:layout>
        <c:manualLayout>
          <c:layoutTarget val="inner"/>
          <c:xMode val="edge"/>
          <c:yMode val="edge"/>
          <c:x val="0.28595208333333338"/>
          <c:y val="0.14652700529963572"/>
          <c:w val="0.69317083333333329"/>
          <c:h val="0.67385845492574969"/>
        </c:manualLayout>
      </c:layout>
      <c:barChart>
        <c:barDir val="col"/>
        <c:grouping val="percentStacked"/>
        <c:varyColors val="0"/>
        <c:ser>
          <c:idx val="2"/>
          <c:order val="0"/>
          <c:tx>
            <c:strRef>
              <c:f>graphs!$N$1</c:f>
              <c:strCache>
                <c:ptCount val="1"/>
                <c:pt idx="0">
                  <c:v>%16:0</c:v>
                </c:pt>
              </c:strCache>
            </c:strRef>
          </c:tx>
          <c:spPr>
            <a:pattFill prst="ltDnDiag">
              <a:fgClr>
                <a:schemeClr val="tx1"/>
              </a:fgClr>
              <a:bgClr>
                <a:schemeClr val="bg1"/>
              </a:bgClr>
            </a:pattFill>
            <a:ln>
              <a:solidFill>
                <a:schemeClr val="tx1"/>
              </a:solidFill>
            </a:ln>
          </c:spPr>
          <c:invertIfNegative val="0"/>
          <c:cat>
            <c:multiLvlStrRef>
              <c:f>graphs!$L$13:$M$21</c:f>
              <c:multiLvlStrCache>
                <c:ptCount val="9"/>
                <c:lvl>
                  <c:pt idx="0">
                    <c:v>0.5</c:v>
                  </c:pt>
                  <c:pt idx="1">
                    <c:v>1</c:v>
                  </c:pt>
                  <c:pt idx="2">
                    <c:v>1.5</c:v>
                  </c:pt>
                  <c:pt idx="3">
                    <c:v>0.5</c:v>
                  </c:pt>
                  <c:pt idx="4">
                    <c:v>1</c:v>
                  </c:pt>
                  <c:pt idx="5">
                    <c:v>1.5</c:v>
                  </c:pt>
                  <c:pt idx="6">
                    <c:v>0.5</c:v>
                  </c:pt>
                  <c:pt idx="7">
                    <c:v>1</c:v>
                  </c:pt>
                  <c:pt idx="8">
                    <c:v>1.5</c:v>
                  </c:pt>
                </c:lvl>
                <c:lvl>
                  <c:pt idx="0">
                    <c:v>10</c:v>
                  </c:pt>
                  <c:pt idx="1">
                    <c:v>10</c:v>
                  </c:pt>
                  <c:pt idx="2">
                    <c:v>10</c:v>
                  </c:pt>
                  <c:pt idx="3">
                    <c:v>20</c:v>
                  </c:pt>
                  <c:pt idx="4">
                    <c:v>20</c:v>
                  </c:pt>
                  <c:pt idx="5">
                    <c:v>20</c:v>
                  </c:pt>
                  <c:pt idx="6">
                    <c:v>30</c:v>
                  </c:pt>
                  <c:pt idx="7">
                    <c:v>30</c:v>
                  </c:pt>
                  <c:pt idx="8">
                    <c:v>30</c:v>
                  </c:pt>
                </c:lvl>
              </c:multiLvlStrCache>
            </c:multiLvlStrRef>
          </c:cat>
          <c:val>
            <c:numRef>
              <c:f>graphs!$N$13:$N$21</c:f>
              <c:numCache>
                <c:formatCode>General</c:formatCode>
                <c:ptCount val="9"/>
                <c:pt idx="0">
                  <c:v>17.870779777919694</c:v>
                </c:pt>
                <c:pt idx="1">
                  <c:v>16.622272159576184</c:v>
                </c:pt>
                <c:pt idx="2">
                  <c:v>16.871298217228496</c:v>
                </c:pt>
                <c:pt idx="3">
                  <c:v>23.078170004048708</c:v>
                </c:pt>
                <c:pt idx="4">
                  <c:v>19.032838135875092</c:v>
                </c:pt>
                <c:pt idx="5">
                  <c:v>18.270012009476972</c:v>
                </c:pt>
                <c:pt idx="6">
                  <c:v>21.969002589687971</c:v>
                </c:pt>
                <c:pt idx="7">
                  <c:v>19.668394786381334</c:v>
                </c:pt>
                <c:pt idx="8">
                  <c:v>18.892959348710704</c:v>
                </c:pt>
              </c:numCache>
            </c:numRef>
          </c:val>
        </c:ser>
        <c:ser>
          <c:idx val="3"/>
          <c:order val="1"/>
          <c:tx>
            <c:strRef>
              <c:f>graphs!$O$1</c:f>
              <c:strCache>
                <c:ptCount val="1"/>
                <c:pt idx="0">
                  <c:v>%18:0</c:v>
                </c:pt>
              </c:strCache>
            </c:strRef>
          </c:tx>
          <c:spPr>
            <a:solidFill>
              <a:schemeClr val="tx1"/>
            </a:solidFill>
            <a:ln>
              <a:solidFill>
                <a:schemeClr val="tx1"/>
              </a:solidFill>
            </a:ln>
          </c:spPr>
          <c:invertIfNegative val="0"/>
          <c:cat>
            <c:multiLvlStrRef>
              <c:f>graphs!$L$13:$M$21</c:f>
              <c:multiLvlStrCache>
                <c:ptCount val="9"/>
                <c:lvl>
                  <c:pt idx="0">
                    <c:v>0.5</c:v>
                  </c:pt>
                  <c:pt idx="1">
                    <c:v>1</c:v>
                  </c:pt>
                  <c:pt idx="2">
                    <c:v>1.5</c:v>
                  </c:pt>
                  <c:pt idx="3">
                    <c:v>0.5</c:v>
                  </c:pt>
                  <c:pt idx="4">
                    <c:v>1</c:v>
                  </c:pt>
                  <c:pt idx="5">
                    <c:v>1.5</c:v>
                  </c:pt>
                  <c:pt idx="6">
                    <c:v>0.5</c:v>
                  </c:pt>
                  <c:pt idx="7">
                    <c:v>1</c:v>
                  </c:pt>
                  <c:pt idx="8">
                    <c:v>1.5</c:v>
                  </c:pt>
                </c:lvl>
                <c:lvl>
                  <c:pt idx="0">
                    <c:v>10</c:v>
                  </c:pt>
                  <c:pt idx="1">
                    <c:v>10</c:v>
                  </c:pt>
                  <c:pt idx="2">
                    <c:v>10</c:v>
                  </c:pt>
                  <c:pt idx="3">
                    <c:v>20</c:v>
                  </c:pt>
                  <c:pt idx="4">
                    <c:v>20</c:v>
                  </c:pt>
                  <c:pt idx="5">
                    <c:v>20</c:v>
                  </c:pt>
                  <c:pt idx="6">
                    <c:v>30</c:v>
                  </c:pt>
                  <c:pt idx="7">
                    <c:v>30</c:v>
                  </c:pt>
                  <c:pt idx="8">
                    <c:v>30</c:v>
                  </c:pt>
                </c:lvl>
              </c:multiLvlStrCache>
            </c:multiLvlStrRef>
          </c:cat>
          <c:val>
            <c:numRef>
              <c:f>graphs!$O$13:$O$21</c:f>
              <c:numCache>
                <c:formatCode>General</c:formatCode>
                <c:ptCount val="9"/>
                <c:pt idx="0">
                  <c:v>3.6337385122443928</c:v>
                </c:pt>
                <c:pt idx="1">
                  <c:v>2.9152959332850226</c:v>
                </c:pt>
                <c:pt idx="2">
                  <c:v>2.668895804813546</c:v>
                </c:pt>
                <c:pt idx="3">
                  <c:v>5.0049995341501621</c:v>
                </c:pt>
                <c:pt idx="4">
                  <c:v>4.5840303062455696</c:v>
                </c:pt>
                <c:pt idx="5">
                  <c:v>4.273798314339448</c:v>
                </c:pt>
                <c:pt idx="6">
                  <c:v>4.9428262968099483</c:v>
                </c:pt>
                <c:pt idx="7">
                  <c:v>3.7020793924720219</c:v>
                </c:pt>
                <c:pt idx="8">
                  <c:v>3.3307022788609073</c:v>
                </c:pt>
              </c:numCache>
            </c:numRef>
          </c:val>
        </c:ser>
        <c:ser>
          <c:idx val="4"/>
          <c:order val="2"/>
          <c:tx>
            <c:strRef>
              <c:f>graphs!$P$1</c:f>
              <c:strCache>
                <c:ptCount val="1"/>
                <c:pt idx="0">
                  <c:v>%18:1</c:v>
                </c:pt>
              </c:strCache>
            </c:strRef>
          </c:tx>
          <c:spPr>
            <a:pattFill prst="wdUpDiag">
              <a:fgClr>
                <a:schemeClr val="tx1"/>
              </a:fgClr>
              <a:bgClr>
                <a:schemeClr val="bg1"/>
              </a:bgClr>
            </a:pattFill>
            <a:ln>
              <a:solidFill>
                <a:schemeClr val="tx1"/>
              </a:solidFill>
            </a:ln>
          </c:spPr>
          <c:invertIfNegative val="0"/>
          <c:cat>
            <c:multiLvlStrRef>
              <c:f>graphs!$L$13:$M$21</c:f>
              <c:multiLvlStrCache>
                <c:ptCount val="9"/>
                <c:lvl>
                  <c:pt idx="0">
                    <c:v>0.5</c:v>
                  </c:pt>
                  <c:pt idx="1">
                    <c:v>1</c:v>
                  </c:pt>
                  <c:pt idx="2">
                    <c:v>1.5</c:v>
                  </c:pt>
                  <c:pt idx="3">
                    <c:v>0.5</c:v>
                  </c:pt>
                  <c:pt idx="4">
                    <c:v>1</c:v>
                  </c:pt>
                  <c:pt idx="5">
                    <c:v>1.5</c:v>
                  </c:pt>
                  <c:pt idx="6">
                    <c:v>0.5</c:v>
                  </c:pt>
                  <c:pt idx="7">
                    <c:v>1</c:v>
                  </c:pt>
                  <c:pt idx="8">
                    <c:v>1.5</c:v>
                  </c:pt>
                </c:lvl>
                <c:lvl>
                  <c:pt idx="0">
                    <c:v>10</c:v>
                  </c:pt>
                  <c:pt idx="1">
                    <c:v>10</c:v>
                  </c:pt>
                  <c:pt idx="2">
                    <c:v>10</c:v>
                  </c:pt>
                  <c:pt idx="3">
                    <c:v>20</c:v>
                  </c:pt>
                  <c:pt idx="4">
                    <c:v>20</c:v>
                  </c:pt>
                  <c:pt idx="5">
                    <c:v>20</c:v>
                  </c:pt>
                  <c:pt idx="6">
                    <c:v>30</c:v>
                  </c:pt>
                  <c:pt idx="7">
                    <c:v>30</c:v>
                  </c:pt>
                  <c:pt idx="8">
                    <c:v>30</c:v>
                  </c:pt>
                </c:lvl>
              </c:multiLvlStrCache>
            </c:multiLvlStrRef>
          </c:cat>
          <c:val>
            <c:numRef>
              <c:f>graphs!$P$13:$P$21</c:f>
              <c:numCache>
                <c:formatCode>General</c:formatCode>
                <c:ptCount val="9"/>
                <c:pt idx="0">
                  <c:v>62.215483489730396</c:v>
                </c:pt>
                <c:pt idx="1">
                  <c:v>66.60424620890474</c:v>
                </c:pt>
                <c:pt idx="2">
                  <c:v>67.288499491102442</c:v>
                </c:pt>
                <c:pt idx="3">
                  <c:v>53.854839733606084</c:v>
                </c:pt>
                <c:pt idx="4">
                  <c:v>58.52824535080714</c:v>
                </c:pt>
                <c:pt idx="5">
                  <c:v>61.410173939740453</c:v>
                </c:pt>
                <c:pt idx="6">
                  <c:v>52.681699596101751</c:v>
                </c:pt>
                <c:pt idx="7">
                  <c:v>56.770950196015505</c:v>
                </c:pt>
                <c:pt idx="8">
                  <c:v>57.484397206998636</c:v>
                </c:pt>
              </c:numCache>
            </c:numRef>
          </c:val>
        </c:ser>
        <c:ser>
          <c:idx val="5"/>
          <c:order val="3"/>
          <c:tx>
            <c:strRef>
              <c:f>graphs!$Q$1</c:f>
              <c:strCache>
                <c:ptCount val="1"/>
                <c:pt idx="0">
                  <c:v>%18:2</c:v>
                </c:pt>
              </c:strCache>
            </c:strRef>
          </c:tx>
          <c:spPr>
            <a:solidFill>
              <a:schemeClr val="bg1"/>
            </a:solidFill>
            <a:ln>
              <a:solidFill>
                <a:schemeClr val="tx1"/>
              </a:solidFill>
            </a:ln>
          </c:spPr>
          <c:invertIfNegative val="0"/>
          <c:cat>
            <c:multiLvlStrRef>
              <c:f>graphs!$L$13:$M$21</c:f>
              <c:multiLvlStrCache>
                <c:ptCount val="9"/>
                <c:lvl>
                  <c:pt idx="0">
                    <c:v>0.5</c:v>
                  </c:pt>
                  <c:pt idx="1">
                    <c:v>1</c:v>
                  </c:pt>
                  <c:pt idx="2">
                    <c:v>1.5</c:v>
                  </c:pt>
                  <c:pt idx="3">
                    <c:v>0.5</c:v>
                  </c:pt>
                  <c:pt idx="4">
                    <c:v>1</c:v>
                  </c:pt>
                  <c:pt idx="5">
                    <c:v>1.5</c:v>
                  </c:pt>
                  <c:pt idx="6">
                    <c:v>0.5</c:v>
                  </c:pt>
                  <c:pt idx="7">
                    <c:v>1</c:v>
                  </c:pt>
                  <c:pt idx="8">
                    <c:v>1.5</c:v>
                  </c:pt>
                </c:lvl>
                <c:lvl>
                  <c:pt idx="0">
                    <c:v>10</c:v>
                  </c:pt>
                  <c:pt idx="1">
                    <c:v>10</c:v>
                  </c:pt>
                  <c:pt idx="2">
                    <c:v>10</c:v>
                  </c:pt>
                  <c:pt idx="3">
                    <c:v>20</c:v>
                  </c:pt>
                  <c:pt idx="4">
                    <c:v>20</c:v>
                  </c:pt>
                  <c:pt idx="5">
                    <c:v>20</c:v>
                  </c:pt>
                  <c:pt idx="6">
                    <c:v>30</c:v>
                  </c:pt>
                  <c:pt idx="7">
                    <c:v>30</c:v>
                  </c:pt>
                  <c:pt idx="8">
                    <c:v>30</c:v>
                  </c:pt>
                </c:lvl>
              </c:multiLvlStrCache>
            </c:multiLvlStrRef>
          </c:cat>
          <c:val>
            <c:numRef>
              <c:f>graphs!$Q$13:$Q$21</c:f>
              <c:numCache>
                <c:formatCode>General</c:formatCode>
                <c:ptCount val="9"/>
                <c:pt idx="0">
                  <c:v>16.279998220105515</c:v>
                </c:pt>
                <c:pt idx="1">
                  <c:v>13.858185698234058</c:v>
                </c:pt>
                <c:pt idx="2">
                  <c:v>13.171306486855524</c:v>
                </c:pt>
                <c:pt idx="3">
                  <c:v>18.061990728195042</c:v>
                </c:pt>
                <c:pt idx="4">
                  <c:v>17.854886207072195</c:v>
                </c:pt>
                <c:pt idx="5">
                  <c:v>16.046015736443124</c:v>
                </c:pt>
                <c:pt idx="6">
                  <c:v>20.406471517400348</c:v>
                </c:pt>
                <c:pt idx="7">
                  <c:v>19.858575625131135</c:v>
                </c:pt>
                <c:pt idx="8">
                  <c:v>20.291941165429755</c:v>
                </c:pt>
              </c:numCache>
            </c:numRef>
          </c:val>
        </c:ser>
        <c:dLbls>
          <c:showLegendKey val="0"/>
          <c:showVal val="0"/>
          <c:showCatName val="0"/>
          <c:showSerName val="0"/>
          <c:showPercent val="0"/>
          <c:showBubbleSize val="0"/>
        </c:dLbls>
        <c:gapWidth val="150"/>
        <c:overlap val="100"/>
        <c:axId val="445848040"/>
        <c:axId val="445846080"/>
      </c:barChart>
      <c:catAx>
        <c:axId val="445848040"/>
        <c:scaling>
          <c:orientation val="minMax"/>
        </c:scaling>
        <c:delete val="0"/>
        <c:axPos val="b"/>
        <c:numFmt formatCode="General" sourceLinked="0"/>
        <c:majorTickMark val="out"/>
        <c:minorTickMark val="none"/>
        <c:tickLblPos val="nextTo"/>
        <c:txPr>
          <a:bodyPr/>
          <a:lstStyle/>
          <a:p>
            <a:pPr>
              <a:defRPr sz="800"/>
            </a:pPr>
            <a:endParaRPr lang="en-US"/>
          </a:p>
        </c:txPr>
        <c:crossAx val="445846080"/>
        <c:crosses val="autoZero"/>
        <c:auto val="1"/>
        <c:lblAlgn val="ctr"/>
        <c:lblOffset val="100"/>
        <c:noMultiLvlLbl val="0"/>
      </c:catAx>
      <c:valAx>
        <c:axId val="445846080"/>
        <c:scaling>
          <c:orientation val="minMax"/>
          <c:max val="1.01"/>
          <c:min val="0"/>
        </c:scaling>
        <c:delete val="0"/>
        <c:axPos val="l"/>
        <c:title>
          <c:tx>
            <c:rich>
              <a:bodyPr rot="-5400000" vert="horz"/>
              <a:lstStyle/>
              <a:p>
                <a:pPr>
                  <a:defRPr sz="800"/>
                </a:pPr>
                <a:r>
                  <a:rPr lang="en-US" sz="800"/>
                  <a:t>% contribution </a:t>
                </a:r>
              </a:p>
              <a:p>
                <a:pPr>
                  <a:defRPr sz="800"/>
                </a:pPr>
                <a:r>
                  <a:rPr lang="en-US" sz="800"/>
                  <a:t>to FAME profile</a:t>
                </a:r>
              </a:p>
            </c:rich>
          </c:tx>
          <c:layout>
            <c:manualLayout>
              <c:xMode val="edge"/>
              <c:yMode val="edge"/>
              <c:x val="4.8732986111111112E-2"/>
              <c:y val="0.31091182850703736"/>
            </c:manualLayout>
          </c:layout>
          <c:overlay val="0"/>
        </c:title>
        <c:numFmt formatCode="0%" sourceLinked="1"/>
        <c:majorTickMark val="out"/>
        <c:minorTickMark val="none"/>
        <c:tickLblPos val="nextTo"/>
        <c:txPr>
          <a:bodyPr/>
          <a:lstStyle/>
          <a:p>
            <a:pPr>
              <a:defRPr sz="800"/>
            </a:pPr>
            <a:endParaRPr lang="en-US"/>
          </a:p>
        </c:txPr>
        <c:crossAx val="445848040"/>
        <c:crosses val="autoZero"/>
        <c:crossBetween val="between"/>
        <c:majorUnit val="0.2"/>
      </c:valAx>
      <c:spPr>
        <a:ln>
          <a:noFill/>
        </a:ln>
      </c:spPr>
    </c:plotArea>
    <c:legend>
      <c:legendPos val="r"/>
      <c:layout>
        <c:manualLayout>
          <c:xMode val="edge"/>
          <c:yMode val="edge"/>
          <c:x val="0.21560034722222221"/>
          <c:y val="1.2410590263115773E-2"/>
          <c:w val="0.75008819444444441"/>
          <c:h val="8.7189021413295167E-2"/>
        </c:manualLayout>
      </c:layout>
      <c:overlay val="0"/>
      <c:spPr>
        <a:ln>
          <a:solidFill>
            <a:sysClr val="windowText" lastClr="000000"/>
          </a:solidFill>
        </a:ln>
      </c:spPr>
      <c:txPr>
        <a:bodyPr/>
        <a:lstStyle/>
        <a:p>
          <a:pPr>
            <a:defRPr sz="800"/>
          </a:pPr>
          <a:endParaRPr lang="en-US"/>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pPr>
            <a:r>
              <a:rPr lang="en-US" sz="900"/>
              <a:t>a) 35°C</a:t>
            </a:r>
          </a:p>
        </c:rich>
      </c:tx>
      <c:layout>
        <c:manualLayout>
          <c:xMode val="edge"/>
          <c:yMode val="edge"/>
          <c:x val="7.7150798234060227E-3"/>
          <c:y val="0"/>
        </c:manualLayout>
      </c:layout>
      <c:overlay val="0"/>
    </c:title>
    <c:autoTitleDeleted val="0"/>
    <c:plotArea>
      <c:layout>
        <c:manualLayout>
          <c:layoutTarget val="inner"/>
          <c:xMode val="edge"/>
          <c:yMode val="edge"/>
          <c:x val="0.28595208333333338"/>
          <c:y val="0.14652700529963572"/>
          <c:w val="0.69317083333333329"/>
          <c:h val="0.67385845492574969"/>
        </c:manualLayout>
      </c:layout>
      <c:barChart>
        <c:barDir val="col"/>
        <c:grouping val="percentStacked"/>
        <c:varyColors val="0"/>
        <c:ser>
          <c:idx val="2"/>
          <c:order val="0"/>
          <c:tx>
            <c:strRef>
              <c:f>graphs!$N$1</c:f>
              <c:strCache>
                <c:ptCount val="1"/>
                <c:pt idx="0">
                  <c:v>%16:0</c:v>
                </c:pt>
              </c:strCache>
            </c:strRef>
          </c:tx>
          <c:spPr>
            <a:pattFill prst="ltDnDiag">
              <a:fgClr>
                <a:schemeClr val="tx1"/>
              </a:fgClr>
              <a:bgClr>
                <a:schemeClr val="bg1"/>
              </a:bgClr>
            </a:pattFill>
            <a:ln>
              <a:solidFill>
                <a:schemeClr val="tx1"/>
              </a:solidFill>
            </a:ln>
          </c:spPr>
          <c:invertIfNegative val="0"/>
          <c:cat>
            <c:multiLvlStrRef>
              <c:f>graphs!$L$27:$M$35</c:f>
              <c:multiLvlStrCache>
                <c:ptCount val="9"/>
                <c:lvl>
                  <c:pt idx="0">
                    <c:v>0.5</c:v>
                  </c:pt>
                  <c:pt idx="1">
                    <c:v>1</c:v>
                  </c:pt>
                  <c:pt idx="2">
                    <c:v>1.5</c:v>
                  </c:pt>
                  <c:pt idx="3">
                    <c:v>0.5</c:v>
                  </c:pt>
                  <c:pt idx="4">
                    <c:v>1</c:v>
                  </c:pt>
                  <c:pt idx="5">
                    <c:v>1.5</c:v>
                  </c:pt>
                  <c:pt idx="6">
                    <c:v>0.5</c:v>
                  </c:pt>
                  <c:pt idx="7">
                    <c:v>1</c:v>
                  </c:pt>
                  <c:pt idx="8">
                    <c:v>1.5</c:v>
                  </c:pt>
                </c:lvl>
                <c:lvl>
                  <c:pt idx="0">
                    <c:v>10</c:v>
                  </c:pt>
                  <c:pt idx="1">
                    <c:v>10</c:v>
                  </c:pt>
                  <c:pt idx="2">
                    <c:v>10</c:v>
                  </c:pt>
                  <c:pt idx="3">
                    <c:v>20</c:v>
                  </c:pt>
                  <c:pt idx="4">
                    <c:v>20</c:v>
                  </c:pt>
                  <c:pt idx="5">
                    <c:v>20</c:v>
                  </c:pt>
                  <c:pt idx="6">
                    <c:v>30</c:v>
                  </c:pt>
                  <c:pt idx="7">
                    <c:v>30</c:v>
                  </c:pt>
                  <c:pt idx="8">
                    <c:v>30</c:v>
                  </c:pt>
                </c:lvl>
              </c:multiLvlStrCache>
            </c:multiLvlStrRef>
          </c:cat>
          <c:val>
            <c:numRef>
              <c:f>graphs!$N$27:$N$35</c:f>
              <c:numCache>
                <c:formatCode>General</c:formatCode>
                <c:ptCount val="9"/>
                <c:pt idx="0">
                  <c:v>18.982532859661621</c:v>
                </c:pt>
                <c:pt idx="1">
                  <c:v>18.182912623044984</c:v>
                </c:pt>
                <c:pt idx="2">
                  <c:v>19.20436939065176</c:v>
                </c:pt>
                <c:pt idx="3">
                  <c:v>19.990730850079363</c:v>
                </c:pt>
                <c:pt idx="4">
                  <c:v>16.352330511620874</c:v>
                </c:pt>
                <c:pt idx="5">
                  <c:v>16.503214121505287</c:v>
                </c:pt>
                <c:pt idx="6">
                  <c:v>18.997505502613031</c:v>
                </c:pt>
                <c:pt idx="7">
                  <c:v>19.575731330945175</c:v>
                </c:pt>
                <c:pt idx="8">
                  <c:v>18.186436983992792</c:v>
                </c:pt>
              </c:numCache>
            </c:numRef>
          </c:val>
        </c:ser>
        <c:ser>
          <c:idx val="3"/>
          <c:order val="1"/>
          <c:tx>
            <c:strRef>
              <c:f>graphs!$O$1</c:f>
              <c:strCache>
                <c:ptCount val="1"/>
                <c:pt idx="0">
                  <c:v>%18:0</c:v>
                </c:pt>
              </c:strCache>
            </c:strRef>
          </c:tx>
          <c:spPr>
            <a:solidFill>
              <a:schemeClr val="tx1"/>
            </a:solidFill>
            <a:ln>
              <a:solidFill>
                <a:schemeClr val="tx1"/>
              </a:solidFill>
            </a:ln>
          </c:spPr>
          <c:invertIfNegative val="0"/>
          <c:cat>
            <c:multiLvlStrRef>
              <c:f>graphs!$L$27:$M$35</c:f>
              <c:multiLvlStrCache>
                <c:ptCount val="9"/>
                <c:lvl>
                  <c:pt idx="0">
                    <c:v>0.5</c:v>
                  </c:pt>
                  <c:pt idx="1">
                    <c:v>1</c:v>
                  </c:pt>
                  <c:pt idx="2">
                    <c:v>1.5</c:v>
                  </c:pt>
                  <c:pt idx="3">
                    <c:v>0.5</c:v>
                  </c:pt>
                  <c:pt idx="4">
                    <c:v>1</c:v>
                  </c:pt>
                  <c:pt idx="5">
                    <c:v>1.5</c:v>
                  </c:pt>
                  <c:pt idx="6">
                    <c:v>0.5</c:v>
                  </c:pt>
                  <c:pt idx="7">
                    <c:v>1</c:v>
                  </c:pt>
                  <c:pt idx="8">
                    <c:v>1.5</c:v>
                  </c:pt>
                </c:lvl>
                <c:lvl>
                  <c:pt idx="0">
                    <c:v>10</c:v>
                  </c:pt>
                  <c:pt idx="1">
                    <c:v>10</c:v>
                  </c:pt>
                  <c:pt idx="2">
                    <c:v>10</c:v>
                  </c:pt>
                  <c:pt idx="3">
                    <c:v>20</c:v>
                  </c:pt>
                  <c:pt idx="4">
                    <c:v>20</c:v>
                  </c:pt>
                  <c:pt idx="5">
                    <c:v>20</c:v>
                  </c:pt>
                  <c:pt idx="6">
                    <c:v>30</c:v>
                  </c:pt>
                  <c:pt idx="7">
                    <c:v>30</c:v>
                  </c:pt>
                  <c:pt idx="8">
                    <c:v>30</c:v>
                  </c:pt>
                </c:lvl>
              </c:multiLvlStrCache>
            </c:multiLvlStrRef>
          </c:cat>
          <c:val>
            <c:numRef>
              <c:f>graphs!$O$27:$O$35</c:f>
              <c:numCache>
                <c:formatCode>General</c:formatCode>
                <c:ptCount val="9"/>
                <c:pt idx="0">
                  <c:v>7.7427118358241662</c:v>
                </c:pt>
                <c:pt idx="1">
                  <c:v>4.3243665431695399</c:v>
                </c:pt>
                <c:pt idx="2">
                  <c:v>4.4597668588630395</c:v>
                </c:pt>
                <c:pt idx="3">
                  <c:v>4.2043948598853476</c:v>
                </c:pt>
                <c:pt idx="4">
                  <c:v>2.5559221769873264</c:v>
                </c:pt>
                <c:pt idx="5">
                  <c:v>0</c:v>
                </c:pt>
                <c:pt idx="6">
                  <c:v>4.2895139209421806</c:v>
                </c:pt>
                <c:pt idx="7">
                  <c:v>7.7628484768750869</c:v>
                </c:pt>
                <c:pt idx="8">
                  <c:v>3.2514245868315377</c:v>
                </c:pt>
              </c:numCache>
            </c:numRef>
          </c:val>
        </c:ser>
        <c:ser>
          <c:idx val="4"/>
          <c:order val="2"/>
          <c:tx>
            <c:strRef>
              <c:f>graphs!$P$1</c:f>
              <c:strCache>
                <c:ptCount val="1"/>
                <c:pt idx="0">
                  <c:v>%18:1</c:v>
                </c:pt>
              </c:strCache>
            </c:strRef>
          </c:tx>
          <c:spPr>
            <a:pattFill prst="wdUpDiag">
              <a:fgClr>
                <a:schemeClr val="tx1"/>
              </a:fgClr>
              <a:bgClr>
                <a:schemeClr val="bg1"/>
              </a:bgClr>
            </a:pattFill>
            <a:ln>
              <a:solidFill>
                <a:schemeClr val="tx1"/>
              </a:solidFill>
            </a:ln>
          </c:spPr>
          <c:invertIfNegative val="0"/>
          <c:cat>
            <c:multiLvlStrRef>
              <c:f>graphs!$L$27:$M$35</c:f>
              <c:multiLvlStrCache>
                <c:ptCount val="9"/>
                <c:lvl>
                  <c:pt idx="0">
                    <c:v>0.5</c:v>
                  </c:pt>
                  <c:pt idx="1">
                    <c:v>1</c:v>
                  </c:pt>
                  <c:pt idx="2">
                    <c:v>1.5</c:v>
                  </c:pt>
                  <c:pt idx="3">
                    <c:v>0.5</c:v>
                  </c:pt>
                  <c:pt idx="4">
                    <c:v>1</c:v>
                  </c:pt>
                  <c:pt idx="5">
                    <c:v>1.5</c:v>
                  </c:pt>
                  <c:pt idx="6">
                    <c:v>0.5</c:v>
                  </c:pt>
                  <c:pt idx="7">
                    <c:v>1</c:v>
                  </c:pt>
                  <c:pt idx="8">
                    <c:v>1.5</c:v>
                  </c:pt>
                </c:lvl>
                <c:lvl>
                  <c:pt idx="0">
                    <c:v>10</c:v>
                  </c:pt>
                  <c:pt idx="1">
                    <c:v>10</c:v>
                  </c:pt>
                  <c:pt idx="2">
                    <c:v>10</c:v>
                  </c:pt>
                  <c:pt idx="3">
                    <c:v>20</c:v>
                  </c:pt>
                  <c:pt idx="4">
                    <c:v>20</c:v>
                  </c:pt>
                  <c:pt idx="5">
                    <c:v>20</c:v>
                  </c:pt>
                  <c:pt idx="6">
                    <c:v>30</c:v>
                  </c:pt>
                  <c:pt idx="7">
                    <c:v>30</c:v>
                  </c:pt>
                  <c:pt idx="8">
                    <c:v>30</c:v>
                  </c:pt>
                </c:lvl>
              </c:multiLvlStrCache>
            </c:multiLvlStrRef>
          </c:cat>
          <c:val>
            <c:numRef>
              <c:f>graphs!$P$27:$P$35</c:f>
              <c:numCache>
                <c:formatCode>General</c:formatCode>
                <c:ptCount val="9"/>
                <c:pt idx="0">
                  <c:v>52.04287099674918</c:v>
                </c:pt>
                <c:pt idx="1">
                  <c:v>50.299984234770633</c:v>
                </c:pt>
                <c:pt idx="2">
                  <c:v>56.000239587037058</c:v>
                </c:pt>
                <c:pt idx="3">
                  <c:v>52.56068906063863</c:v>
                </c:pt>
                <c:pt idx="4">
                  <c:v>58.926012155415819</c:v>
                </c:pt>
                <c:pt idx="5">
                  <c:v>62.657522046796679</c:v>
                </c:pt>
                <c:pt idx="6">
                  <c:v>53.209608632884517</c:v>
                </c:pt>
                <c:pt idx="7">
                  <c:v>47.611948713025456</c:v>
                </c:pt>
                <c:pt idx="8">
                  <c:v>56.578772373207883</c:v>
                </c:pt>
              </c:numCache>
            </c:numRef>
          </c:val>
        </c:ser>
        <c:ser>
          <c:idx val="5"/>
          <c:order val="3"/>
          <c:tx>
            <c:strRef>
              <c:f>graphs!$Q$1</c:f>
              <c:strCache>
                <c:ptCount val="1"/>
                <c:pt idx="0">
                  <c:v>%18:2</c:v>
                </c:pt>
              </c:strCache>
            </c:strRef>
          </c:tx>
          <c:spPr>
            <a:solidFill>
              <a:schemeClr val="bg1"/>
            </a:solidFill>
            <a:ln>
              <a:solidFill>
                <a:schemeClr val="tx1"/>
              </a:solidFill>
            </a:ln>
          </c:spPr>
          <c:invertIfNegative val="0"/>
          <c:cat>
            <c:multiLvlStrRef>
              <c:f>graphs!$L$27:$M$35</c:f>
              <c:multiLvlStrCache>
                <c:ptCount val="9"/>
                <c:lvl>
                  <c:pt idx="0">
                    <c:v>0.5</c:v>
                  </c:pt>
                  <c:pt idx="1">
                    <c:v>1</c:v>
                  </c:pt>
                  <c:pt idx="2">
                    <c:v>1.5</c:v>
                  </c:pt>
                  <c:pt idx="3">
                    <c:v>0.5</c:v>
                  </c:pt>
                  <c:pt idx="4">
                    <c:v>1</c:v>
                  </c:pt>
                  <c:pt idx="5">
                    <c:v>1.5</c:v>
                  </c:pt>
                  <c:pt idx="6">
                    <c:v>0.5</c:v>
                  </c:pt>
                  <c:pt idx="7">
                    <c:v>1</c:v>
                  </c:pt>
                  <c:pt idx="8">
                    <c:v>1.5</c:v>
                  </c:pt>
                </c:lvl>
                <c:lvl>
                  <c:pt idx="0">
                    <c:v>10</c:v>
                  </c:pt>
                  <c:pt idx="1">
                    <c:v>10</c:v>
                  </c:pt>
                  <c:pt idx="2">
                    <c:v>10</c:v>
                  </c:pt>
                  <c:pt idx="3">
                    <c:v>20</c:v>
                  </c:pt>
                  <c:pt idx="4">
                    <c:v>20</c:v>
                  </c:pt>
                  <c:pt idx="5">
                    <c:v>20</c:v>
                  </c:pt>
                  <c:pt idx="6">
                    <c:v>30</c:v>
                  </c:pt>
                  <c:pt idx="7">
                    <c:v>30</c:v>
                  </c:pt>
                  <c:pt idx="8">
                    <c:v>30</c:v>
                  </c:pt>
                </c:lvl>
              </c:multiLvlStrCache>
            </c:multiLvlStrRef>
          </c:cat>
          <c:val>
            <c:numRef>
              <c:f>graphs!$Q$27:$Q$35</c:f>
              <c:numCache>
                <c:formatCode>General</c:formatCode>
                <c:ptCount val="9"/>
                <c:pt idx="0">
                  <c:v>21.231884307765046</c:v>
                </c:pt>
                <c:pt idx="1">
                  <c:v>27.19273659901485</c:v>
                </c:pt>
                <c:pt idx="2">
                  <c:v>20.335624163448145</c:v>
                </c:pt>
                <c:pt idx="3">
                  <c:v>23.244185229396653</c:v>
                </c:pt>
                <c:pt idx="4">
                  <c:v>22.16573515597598</c:v>
                </c:pt>
                <c:pt idx="5">
                  <c:v>20.839263831698034</c:v>
                </c:pt>
                <c:pt idx="6">
                  <c:v>23.503371943560275</c:v>
                </c:pt>
                <c:pt idx="7">
                  <c:v>25.049471479154295</c:v>
                </c:pt>
                <c:pt idx="8">
                  <c:v>21.983366055967782</c:v>
                </c:pt>
              </c:numCache>
            </c:numRef>
          </c:val>
        </c:ser>
        <c:dLbls>
          <c:showLegendKey val="0"/>
          <c:showVal val="0"/>
          <c:showCatName val="0"/>
          <c:showSerName val="0"/>
          <c:showPercent val="0"/>
          <c:showBubbleSize val="0"/>
        </c:dLbls>
        <c:gapWidth val="150"/>
        <c:overlap val="100"/>
        <c:axId val="445846864"/>
        <c:axId val="445844904"/>
      </c:barChart>
      <c:catAx>
        <c:axId val="445846864"/>
        <c:scaling>
          <c:orientation val="minMax"/>
        </c:scaling>
        <c:delete val="0"/>
        <c:axPos val="b"/>
        <c:numFmt formatCode="General" sourceLinked="0"/>
        <c:majorTickMark val="out"/>
        <c:minorTickMark val="none"/>
        <c:tickLblPos val="nextTo"/>
        <c:txPr>
          <a:bodyPr/>
          <a:lstStyle/>
          <a:p>
            <a:pPr>
              <a:defRPr sz="800"/>
            </a:pPr>
            <a:endParaRPr lang="en-US"/>
          </a:p>
        </c:txPr>
        <c:crossAx val="445844904"/>
        <c:crosses val="autoZero"/>
        <c:auto val="1"/>
        <c:lblAlgn val="ctr"/>
        <c:lblOffset val="100"/>
        <c:noMultiLvlLbl val="0"/>
      </c:catAx>
      <c:valAx>
        <c:axId val="445844904"/>
        <c:scaling>
          <c:orientation val="minMax"/>
          <c:max val="1.01"/>
          <c:min val="0"/>
        </c:scaling>
        <c:delete val="0"/>
        <c:axPos val="l"/>
        <c:title>
          <c:tx>
            <c:rich>
              <a:bodyPr rot="-5400000" vert="horz"/>
              <a:lstStyle/>
              <a:p>
                <a:pPr>
                  <a:defRPr sz="800"/>
                </a:pPr>
                <a:r>
                  <a:rPr lang="en-US" sz="800"/>
                  <a:t>% contribution </a:t>
                </a:r>
              </a:p>
              <a:p>
                <a:pPr>
                  <a:defRPr sz="800"/>
                </a:pPr>
                <a:r>
                  <a:rPr lang="en-US" sz="800"/>
                  <a:t>to FAME profile</a:t>
                </a:r>
              </a:p>
            </c:rich>
          </c:tx>
          <c:layout>
            <c:manualLayout>
              <c:xMode val="edge"/>
              <c:yMode val="edge"/>
              <c:x val="4.8732986111111112E-2"/>
              <c:y val="0.31091182850703736"/>
            </c:manualLayout>
          </c:layout>
          <c:overlay val="0"/>
        </c:title>
        <c:numFmt formatCode="0%" sourceLinked="1"/>
        <c:majorTickMark val="out"/>
        <c:minorTickMark val="none"/>
        <c:tickLblPos val="nextTo"/>
        <c:txPr>
          <a:bodyPr/>
          <a:lstStyle/>
          <a:p>
            <a:pPr>
              <a:defRPr sz="800"/>
            </a:pPr>
            <a:endParaRPr lang="en-US"/>
          </a:p>
        </c:txPr>
        <c:crossAx val="445846864"/>
        <c:crosses val="autoZero"/>
        <c:crossBetween val="between"/>
        <c:majorUnit val="0.2"/>
      </c:valAx>
      <c:spPr>
        <a:ln>
          <a:noFill/>
        </a:ln>
      </c:spPr>
    </c:plotArea>
    <c:legend>
      <c:legendPos val="r"/>
      <c:layout>
        <c:manualLayout>
          <c:xMode val="edge"/>
          <c:yMode val="edge"/>
          <c:x val="0.21560034722222221"/>
          <c:y val="1.2410590263115773E-2"/>
          <c:w val="0.75008819444444441"/>
          <c:h val="8.7189021413295167E-2"/>
        </c:manualLayout>
      </c:layout>
      <c:overlay val="0"/>
      <c:spPr>
        <a:ln>
          <a:solidFill>
            <a:sysClr val="windowText" lastClr="000000"/>
          </a:solidFill>
        </a:ln>
      </c:spPr>
      <c:txPr>
        <a:bodyPr/>
        <a:lstStyle/>
        <a:p>
          <a:pPr>
            <a:defRPr sz="800"/>
          </a:pPr>
          <a:endParaRPr lang="en-US"/>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xdr:row>
      <xdr:rowOff>190499</xdr:rowOff>
    </xdr:from>
    <xdr:to>
      <xdr:col>14</xdr:col>
      <xdr:colOff>0</xdr:colOff>
      <xdr:row>56</xdr:row>
      <xdr:rowOff>66675</xdr:rowOff>
    </xdr:to>
    <xdr:sp macro="" textlink="">
      <xdr:nvSpPr>
        <xdr:cNvPr id="2" name="TextBox 1"/>
        <xdr:cNvSpPr txBox="1"/>
      </xdr:nvSpPr>
      <xdr:spPr>
        <a:xfrm>
          <a:off x="4067175" y="761999"/>
          <a:ext cx="8058150" cy="99726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b="1"/>
            <a:t>Explanation;</a:t>
          </a:r>
        </a:p>
        <a:p>
          <a:endParaRPr lang="en-GB" sz="1100"/>
        </a:p>
        <a:p>
          <a:r>
            <a:rPr lang="en-GB" sz="1100"/>
            <a:t>When</a:t>
          </a:r>
          <a:r>
            <a:rPr lang="en-GB" sz="1100" baseline="0"/>
            <a:t> a sample is injected onto the column of the GC-MS, is first goes through the injection chamber. The injection chamber has a "split ratio", i.e. a ratio of how much of the sample actually gets to the column. This is usually set to "10:1", i.e. 10 parts go to the exhaust, and 1 part goes through the column. Once eluted through the column, the sample then gets split again equally in three parts, to each of the three detectors.</a:t>
          </a:r>
        </a:p>
        <a:p>
          <a:endParaRPr lang="en-GB" sz="1100" baseline="0"/>
        </a:p>
        <a:p>
          <a:r>
            <a:rPr lang="en-GB" sz="1100" baseline="0"/>
            <a:t>Therefore, as we use the FID to quantify the species, we must have a known concentration in the sample. Using the example of the standard mix ture above, we have a concentration of 6.71 mg/ml.</a:t>
          </a:r>
        </a:p>
        <a:p>
          <a:endParaRPr lang="en-GB" sz="1100" baseline="0"/>
        </a:p>
        <a:p>
          <a:r>
            <a:rPr lang="en-GB" sz="1100" baseline="0"/>
            <a:t>When using the autosampler, 1 </a:t>
          </a:r>
          <a:r>
            <a:rPr lang="en-GB" sz="1100" baseline="0">
              <a:latin typeface="Calibri"/>
              <a:cs typeface="Calibri"/>
            </a:rPr>
            <a:t>µl of this mixture is injected into the injection chamber, therefore ;</a:t>
          </a:r>
        </a:p>
        <a:p>
          <a:endParaRPr lang="en-GB" sz="1100" baseline="0">
            <a:latin typeface="Calibri"/>
            <a:cs typeface="Calibri"/>
          </a:endParaRPr>
        </a:p>
        <a:p>
          <a:r>
            <a:rPr lang="en-GB" sz="1100" baseline="0"/>
            <a:t>6.71 mg / 1000 (to account for the  conversion between ml to </a:t>
          </a:r>
          <a:r>
            <a:rPr lang="en-GB" sz="1100" baseline="0">
              <a:solidFill>
                <a:schemeClr val="dk1"/>
              </a:solidFill>
              <a:effectLst/>
              <a:latin typeface="+mn-lt"/>
              <a:ea typeface="+mn-ea"/>
              <a:cs typeface="+mn-cs"/>
            </a:rPr>
            <a:t>µl) = 0.00671 mg</a:t>
          </a:r>
        </a:p>
        <a:p>
          <a:endParaRPr lang="en-GB" sz="1100" baseline="0">
            <a:solidFill>
              <a:schemeClr val="dk1"/>
            </a:solidFill>
            <a:effectLst/>
            <a:latin typeface="+mn-lt"/>
            <a:ea typeface="+mn-ea"/>
            <a:cs typeface="+mn-cs"/>
          </a:endParaRPr>
        </a:p>
        <a:p>
          <a:r>
            <a:rPr lang="en-GB" sz="1100" baseline="0">
              <a:solidFill>
                <a:schemeClr val="dk1"/>
              </a:solidFill>
              <a:effectLst/>
              <a:latin typeface="+mn-lt"/>
              <a:ea typeface="+mn-ea"/>
              <a:cs typeface="+mn-cs"/>
            </a:rPr>
            <a:t>This is then split into the "split ratio" of 10:1, i.e. an 11th of the injected amount goes onto the column;</a:t>
          </a:r>
        </a:p>
        <a:p>
          <a:endParaRPr lang="en-GB" sz="1100" baseline="0">
            <a:solidFill>
              <a:schemeClr val="dk1"/>
            </a:solidFill>
            <a:effectLst/>
            <a:latin typeface="+mn-lt"/>
            <a:ea typeface="+mn-ea"/>
            <a:cs typeface="+mn-cs"/>
          </a:endParaRPr>
        </a:p>
        <a:p>
          <a:r>
            <a:rPr lang="en-GB" sz="1100" baseline="0">
              <a:solidFill>
                <a:schemeClr val="dk1"/>
              </a:solidFill>
              <a:effectLst/>
              <a:latin typeface="+mn-lt"/>
              <a:ea typeface="+mn-ea"/>
              <a:cs typeface="+mn-cs"/>
            </a:rPr>
            <a:t>0.00671 mg / 11 = 0.0061 mg</a:t>
          </a:r>
        </a:p>
        <a:p>
          <a:endParaRPr lang="en-GB" sz="1100" baseline="0">
            <a:solidFill>
              <a:schemeClr val="dk1"/>
            </a:solidFill>
            <a:effectLst/>
            <a:latin typeface="+mn-lt"/>
            <a:ea typeface="+mn-ea"/>
            <a:cs typeface="+mn-cs"/>
          </a:endParaRPr>
        </a:p>
        <a:p>
          <a:r>
            <a:rPr lang="en-GB" sz="1100" baseline="0">
              <a:solidFill>
                <a:schemeClr val="dk1"/>
              </a:solidFill>
              <a:effectLst/>
              <a:latin typeface="+mn-lt"/>
              <a:ea typeface="+mn-ea"/>
              <a:cs typeface="+mn-cs"/>
            </a:rPr>
            <a:t>So 0.0061 mg reaches the column. After elution, it is split 3 times between the three  detectors, so;</a:t>
          </a:r>
        </a:p>
        <a:p>
          <a:endParaRPr lang="en-GB" sz="1100" baseline="0">
            <a:solidFill>
              <a:schemeClr val="dk1"/>
            </a:solidFill>
            <a:effectLst/>
            <a:latin typeface="+mn-lt"/>
            <a:ea typeface="+mn-ea"/>
            <a:cs typeface="+mn-cs"/>
          </a:endParaRPr>
        </a:p>
        <a:p>
          <a:r>
            <a:rPr lang="en-GB" sz="1100" baseline="0">
              <a:solidFill>
                <a:schemeClr val="dk1"/>
              </a:solidFill>
              <a:effectLst/>
              <a:latin typeface="+mn-lt"/>
              <a:ea typeface="+mn-ea"/>
              <a:cs typeface="+mn-cs"/>
            </a:rPr>
            <a:t>0.0061 mg / 3 = 0.0002033333(recurring) mg, or 203.333 ng</a:t>
          </a:r>
        </a:p>
        <a:p>
          <a:endParaRPr lang="en-GB" sz="1100" baseline="0">
            <a:solidFill>
              <a:schemeClr val="dk1"/>
            </a:solidFill>
            <a:effectLst/>
            <a:latin typeface="+mn-lt"/>
            <a:ea typeface="+mn-ea"/>
            <a:cs typeface="+mn-cs"/>
          </a:endParaRPr>
        </a:p>
        <a:p>
          <a:r>
            <a:rPr lang="en-GB" sz="1100" baseline="0"/>
            <a:t>Using the known weights of the seperate components of the standard (Which is just a mixture of a large amount of fatty acid methyl esters [FAMEs]), we know the FID responses per unit mass of the seperate components (As different molecules will have different responses).</a:t>
          </a:r>
        </a:p>
        <a:p>
          <a:endParaRPr lang="en-GB" sz="1100" b="1" baseline="0"/>
        </a:p>
        <a:p>
          <a:r>
            <a:rPr lang="en-GB" sz="1100" b="1" baseline="0"/>
            <a:t>Calculating amount example;</a:t>
          </a:r>
        </a:p>
        <a:p>
          <a:endParaRPr lang="en-GB" sz="1100" b="1" baseline="0"/>
        </a:p>
        <a:p>
          <a:r>
            <a:rPr lang="en-GB" sz="1100" b="0" baseline="0"/>
            <a:t>Consider we run a sample on the GC-MS, and we find that there is a peak for Parmitic Acid Methyl Ester, or 16:0, and it gives a FID response area of 25000000. We know, from our standard, that 12.2 ng  of this particular FAME gives a response of </a:t>
          </a:r>
          <a:r>
            <a:rPr lang="en-GB" sz="1100" b="0" i="0" u="none" strike="noStrike">
              <a:solidFill>
                <a:schemeClr val="dk1"/>
              </a:solidFill>
              <a:effectLst/>
              <a:latin typeface="+mn-lt"/>
              <a:ea typeface="+mn-ea"/>
              <a:cs typeface="+mn-cs"/>
            </a:rPr>
            <a:t>12487814.4.</a:t>
          </a:r>
          <a:r>
            <a:rPr lang="en-GB" sz="1100" b="0" i="0" u="none" strike="noStrike" baseline="0">
              <a:solidFill>
                <a:schemeClr val="dk1"/>
              </a:solidFill>
              <a:effectLst/>
              <a:latin typeface="+mn-lt"/>
              <a:ea typeface="+mn-ea"/>
              <a:cs typeface="+mn-cs"/>
            </a:rPr>
            <a:t> Therefore, by calculating the ratio between our sample response, and the response of the amount in the standard, and then multiplying this ratio by the amount known, we find the amount in our sample;</a:t>
          </a:r>
        </a:p>
        <a:p>
          <a:endParaRPr lang="en-GB" sz="1100" b="0" i="0" u="none" strike="noStrike" baseline="0">
            <a:solidFill>
              <a:schemeClr val="dk1"/>
            </a:solidFill>
            <a:effectLst/>
            <a:latin typeface="+mn-lt"/>
            <a:ea typeface="+mn-ea"/>
            <a:cs typeface="+mn-cs"/>
          </a:endParaRPr>
        </a:p>
        <a:p>
          <a:r>
            <a:rPr lang="en-GB" sz="1100" b="0" i="0" u="none" strike="noStrike" baseline="0">
              <a:solidFill>
                <a:schemeClr val="dk1"/>
              </a:solidFill>
              <a:effectLst/>
              <a:latin typeface="+mn-lt"/>
              <a:ea typeface="+mn-ea"/>
              <a:cs typeface="+mn-cs"/>
            </a:rPr>
            <a:t>(25000000/12487814.4)*12.2 ng = </a:t>
          </a:r>
          <a:r>
            <a:rPr lang="en-GB" sz="1100" b="0" baseline="0">
              <a:solidFill>
                <a:schemeClr val="dk1"/>
              </a:solidFill>
              <a:effectLst/>
              <a:latin typeface="+mn-lt"/>
              <a:ea typeface="+mn-ea"/>
              <a:cs typeface="+mn-cs"/>
            </a:rPr>
            <a:t>24.4238095</a:t>
          </a:r>
          <a:r>
            <a:rPr lang="en-GB" sz="1100" b="0" i="0" u="none" strike="noStrike" baseline="0">
              <a:solidFill>
                <a:schemeClr val="dk1"/>
              </a:solidFill>
              <a:effectLst/>
              <a:latin typeface="+mn-lt"/>
              <a:ea typeface="+mn-ea"/>
              <a:cs typeface="+mn-cs"/>
            </a:rPr>
            <a:t> ng</a:t>
          </a:r>
          <a:endParaRPr lang="en-GB" sz="1100" b="0" baseline="0"/>
        </a:p>
        <a:p>
          <a:endParaRPr lang="en-GB" sz="1100" b="0" baseline="0"/>
        </a:p>
        <a:p>
          <a:r>
            <a:rPr lang="en-GB" sz="1100" b="0" baseline="0"/>
            <a:t>And so we know the FID gave a response for 2</a:t>
          </a:r>
          <a:r>
            <a:rPr lang="en-GB" sz="1100" b="0" baseline="0">
              <a:solidFill>
                <a:schemeClr val="dk1"/>
              </a:solidFill>
              <a:effectLst/>
              <a:latin typeface="+mn-lt"/>
              <a:ea typeface="+mn-ea"/>
              <a:cs typeface="+mn-cs"/>
            </a:rPr>
            <a:t>4.4238095</a:t>
          </a:r>
          <a:r>
            <a:rPr lang="en-GB" sz="1100" b="0" baseline="0"/>
            <a:t> ng. However, this is the amount that reached the FID. As previously said, the sample that reaches the FID has been split into three after eluting from the column. Therefore;</a:t>
          </a:r>
        </a:p>
        <a:p>
          <a:endParaRPr lang="en-GB" sz="1100" b="0" baseline="0"/>
        </a:p>
        <a:p>
          <a:r>
            <a:rPr lang="en-GB" sz="1100" b="0" baseline="0"/>
            <a:t>24.4238095 ng * 3 = 73.2714285 ng</a:t>
          </a:r>
        </a:p>
        <a:p>
          <a:endParaRPr lang="en-GB" sz="1100" b="0" baseline="0"/>
        </a:p>
        <a:p>
          <a:r>
            <a:rPr lang="en-GB" sz="1100" b="0" baseline="0"/>
            <a:t>So, </a:t>
          </a:r>
          <a:r>
            <a:rPr lang="en-GB" sz="1100" b="0" baseline="0">
              <a:solidFill>
                <a:schemeClr val="dk1"/>
              </a:solidFill>
              <a:effectLst/>
              <a:latin typeface="+mn-lt"/>
              <a:ea typeface="+mn-ea"/>
              <a:cs typeface="+mn-cs"/>
            </a:rPr>
            <a:t>73.2714285</a:t>
          </a:r>
          <a:r>
            <a:rPr lang="en-GB" sz="1100" b="0" baseline="0"/>
            <a:t> ng of 16:0 was eluted through the column. We also know that before sample was mounted onto the column, that the sample was split by a "split ratio" of 10:1, with 10 parts going to waste. Therefore;</a:t>
          </a:r>
        </a:p>
        <a:p>
          <a:endParaRPr lang="en-GB" sz="1100" b="0" baseline="0"/>
        </a:p>
        <a:p>
          <a:r>
            <a:rPr lang="en-GB" sz="1100" b="0" baseline="0">
              <a:solidFill>
                <a:schemeClr val="dk1"/>
              </a:solidFill>
              <a:effectLst/>
              <a:latin typeface="+mn-lt"/>
              <a:ea typeface="+mn-ea"/>
              <a:cs typeface="+mn-cs"/>
            </a:rPr>
            <a:t>73.2714285</a:t>
          </a:r>
          <a:r>
            <a:rPr lang="en-GB" sz="1100" b="0" baseline="0"/>
            <a:t> ng * 11 =  805.9857135 ng</a:t>
          </a:r>
        </a:p>
        <a:p>
          <a:endParaRPr lang="en-GB" sz="1100" b="0" baseline="0"/>
        </a:p>
        <a:p>
          <a:r>
            <a:rPr lang="en-GB" sz="1100" b="0" baseline="0"/>
            <a:t>So, we know that there is</a:t>
          </a:r>
          <a:r>
            <a:rPr lang="en-GB" sz="1100" b="0" baseline="0">
              <a:solidFill>
                <a:schemeClr val="dk1"/>
              </a:solidFill>
              <a:effectLst/>
              <a:latin typeface="+mn-lt"/>
              <a:ea typeface="+mn-ea"/>
              <a:cs typeface="+mn-cs"/>
            </a:rPr>
            <a:t> 805.9857135 ng in the 1 </a:t>
          </a:r>
          <a:r>
            <a:rPr lang="en-GB" sz="1100" baseline="0">
              <a:solidFill>
                <a:schemeClr val="dk1"/>
              </a:solidFill>
              <a:effectLst/>
              <a:latin typeface="+mn-lt"/>
              <a:ea typeface="+mn-ea"/>
              <a:cs typeface="+mn-cs"/>
            </a:rPr>
            <a:t>µl that was injected. Therefore, to calcuate total amount of 16:0 in the sample, we multiply by the amount of dioxane we used to dissolve it (in this case 4000 µl);</a:t>
          </a:r>
        </a:p>
        <a:p>
          <a:endParaRPr lang="en-GB" sz="1100" baseline="0">
            <a:solidFill>
              <a:schemeClr val="dk1"/>
            </a:solidFill>
            <a:effectLst/>
            <a:latin typeface="+mn-lt"/>
            <a:ea typeface="+mn-ea"/>
            <a:cs typeface="+mn-cs"/>
          </a:endParaRPr>
        </a:p>
        <a:p>
          <a:r>
            <a:rPr lang="en-GB" sz="1100" baseline="0">
              <a:solidFill>
                <a:schemeClr val="dk1"/>
              </a:solidFill>
              <a:effectLst/>
              <a:latin typeface="+mn-lt"/>
              <a:ea typeface="+mn-ea"/>
              <a:cs typeface="+mn-cs"/>
            </a:rPr>
            <a:t> </a:t>
          </a:r>
          <a:r>
            <a:rPr lang="en-GB" sz="1100" b="0" baseline="0">
              <a:solidFill>
                <a:schemeClr val="dk1"/>
              </a:solidFill>
              <a:effectLst/>
              <a:latin typeface="+mn-lt"/>
              <a:ea typeface="+mn-ea"/>
              <a:cs typeface="+mn-cs"/>
            </a:rPr>
            <a:t>805.9857135 ng * 4000 = 3223942.854 ng</a:t>
          </a:r>
        </a:p>
        <a:p>
          <a:endParaRPr lang="en-GB" sz="1100" b="0" baseline="0">
            <a:solidFill>
              <a:schemeClr val="dk1"/>
            </a:solidFill>
            <a:effectLst/>
            <a:latin typeface="+mn-lt"/>
            <a:ea typeface="+mn-ea"/>
            <a:cs typeface="+mn-cs"/>
          </a:endParaRPr>
        </a:p>
        <a:p>
          <a:r>
            <a:rPr lang="en-GB" sz="1100" b="0" baseline="0">
              <a:solidFill>
                <a:schemeClr val="dk1"/>
              </a:solidFill>
              <a:effectLst/>
              <a:latin typeface="+mn-lt"/>
              <a:ea typeface="+mn-ea"/>
              <a:cs typeface="+mn-cs"/>
            </a:rPr>
            <a:t>And converting this into grams ... </a:t>
          </a:r>
        </a:p>
        <a:p>
          <a:endParaRPr lang="en-GB" sz="1100" b="0" baseline="0">
            <a:solidFill>
              <a:schemeClr val="dk1"/>
            </a:solidFill>
            <a:effectLst/>
            <a:latin typeface="+mn-lt"/>
            <a:ea typeface="+mn-ea"/>
            <a:cs typeface="+mn-cs"/>
          </a:endParaRPr>
        </a:p>
        <a:p>
          <a:r>
            <a:rPr lang="en-GB" sz="1100" b="0" baseline="0">
              <a:solidFill>
                <a:schemeClr val="dk1"/>
              </a:solidFill>
              <a:effectLst/>
              <a:latin typeface="+mn-lt"/>
              <a:ea typeface="+mn-ea"/>
              <a:cs typeface="+mn-cs"/>
            </a:rPr>
            <a:t>32239423.854 ng / 1000000000 = 0.0032239423 g    ~ 0.00322 grams</a:t>
          </a:r>
        </a:p>
        <a:p>
          <a:endParaRPr lang="en-GB" sz="1100" b="0" baseline="0">
            <a:solidFill>
              <a:schemeClr val="dk1"/>
            </a:solidFill>
            <a:effectLst/>
            <a:latin typeface="+mn-lt"/>
            <a:ea typeface="+mn-ea"/>
            <a:cs typeface="+mn-cs"/>
          </a:endParaRPr>
        </a:p>
        <a:p>
          <a:r>
            <a:rPr lang="en-GB" sz="1100" b="0" baseline="0">
              <a:solidFill>
                <a:schemeClr val="dk1"/>
              </a:solidFill>
              <a:effectLst/>
              <a:latin typeface="+mn-lt"/>
              <a:ea typeface="+mn-ea"/>
              <a:cs typeface="+mn-cs"/>
            </a:rPr>
            <a:t>And therefore you there is 0.00322 grams of 16:0, overall, in the sample.</a:t>
          </a:r>
          <a:endParaRPr lang="en-GB" sz="1100" b="0" baseline="0"/>
        </a:p>
        <a:p>
          <a:endParaRPr lang="en-GB" sz="1100" b="0" baseline="0"/>
        </a:p>
        <a:p>
          <a:endParaRPr lang="en-GB" sz="1100" b="0" baseline="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20</xdr:col>
      <xdr:colOff>406772</xdr:colOff>
      <xdr:row>0</xdr:row>
      <xdr:rowOff>149038</xdr:rowOff>
    </xdr:from>
    <xdr:to>
      <xdr:col>25</xdr:col>
      <xdr:colOff>238772</xdr:colOff>
      <xdr:row>13</xdr:row>
      <xdr:rowOff>98612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xdr:col>
      <xdr:colOff>340658</xdr:colOff>
      <xdr:row>15</xdr:row>
      <xdr:rowOff>7844</xdr:rowOff>
    </xdr:from>
    <xdr:to>
      <xdr:col>38</xdr:col>
      <xdr:colOff>98611</xdr:colOff>
      <xdr:row>29</xdr:row>
      <xdr:rowOff>39220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29</xdr:col>
      <xdr:colOff>7844</xdr:colOff>
      <xdr:row>30</xdr:row>
      <xdr:rowOff>86285</xdr:rowOff>
    </xdr:from>
    <xdr:to>
      <xdr:col>36</xdr:col>
      <xdr:colOff>348503</xdr:colOff>
      <xdr:row>44</xdr:row>
      <xdr:rowOff>151279</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20</xdr:col>
      <xdr:colOff>537883</xdr:colOff>
      <xdr:row>14</xdr:row>
      <xdr:rowOff>17929</xdr:rowOff>
    </xdr:from>
    <xdr:to>
      <xdr:col>25</xdr:col>
      <xdr:colOff>369883</xdr:colOff>
      <xdr:row>27</xdr:row>
      <xdr:rowOff>21292</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21</xdr:col>
      <xdr:colOff>0</xdr:colOff>
      <xdr:row>28</xdr:row>
      <xdr:rowOff>0</xdr:rowOff>
    </xdr:from>
    <xdr:to>
      <xdr:col>25</xdr:col>
      <xdr:colOff>441600</xdr:colOff>
      <xdr:row>41</xdr:row>
      <xdr:rowOff>155762</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0.8087</cdr:y>
    </cdr:from>
    <cdr:to>
      <cdr:x>0.33929</cdr:x>
      <cdr:y>1</cdr:y>
    </cdr:to>
    <cdr:sp macro="" textlink="">
      <cdr:nvSpPr>
        <cdr:cNvPr id="4" name="Text Box 2"/>
        <cdr:cNvSpPr txBox="1">
          <a:spLocks xmlns:a="http://schemas.openxmlformats.org/drawingml/2006/main" noChangeArrowheads="1"/>
        </cdr:cNvSpPr>
      </cdr:nvSpPr>
      <cdr:spPr bwMode="auto">
        <a:xfrm xmlns:a="http://schemas.openxmlformats.org/drawingml/2006/main">
          <a:off x="0" y="2010897"/>
          <a:ext cx="977154" cy="475689"/>
        </a:xfrm>
        <a:prstGeom xmlns:a="http://schemas.openxmlformats.org/drawingml/2006/main" prst="rect">
          <a:avLst/>
        </a:prstGeom>
        <a:solidFill xmlns:a="http://schemas.openxmlformats.org/drawingml/2006/main">
          <a:srgbClr val="FFFFFF">
            <a:alpha val="0"/>
          </a:srgbClr>
        </a:solidFill>
        <a:ln xmlns:a="http://schemas.openxmlformats.org/drawingml/2006/main" w="9525">
          <a:noFill/>
          <a:miter lim="800000"/>
          <a:headEnd/>
          <a:tailEnd/>
        </a:ln>
      </cdr:spPr>
      <cdr:txBody>
        <a:bodyPr xmlns:a="http://schemas.openxmlformats.org/drawingml/2006/main" rot="0" vert="horz" wrap="square" lIns="91440" tIns="45720" rIns="91440" bIns="45720" anchor="t" anchorCtr="0">
          <a:noAutofit/>
        </a:bodyPr>
        <a:lstStyle xmlns:a="http://schemas.openxmlformats.org/drawingml/2006/main"/>
        <a:p xmlns:a="http://schemas.openxmlformats.org/drawingml/2006/main">
          <a:pPr algn="l">
            <a:lnSpc>
              <a:spcPct val="150000"/>
            </a:lnSpc>
            <a:spcAft>
              <a:spcPts val="0"/>
            </a:spcAft>
          </a:pPr>
          <a:r>
            <a:rPr lang="en-GB" sz="800">
              <a:effectLst/>
              <a:latin typeface="Arial" panose="020B0604020202020204" pitchFamily="34" charset="0"/>
              <a:ea typeface="Calibri"/>
              <a:cs typeface="Arial" panose="020B0604020202020204" pitchFamily="34" charset="0"/>
            </a:rPr>
            <a:t>(NH</a:t>
          </a:r>
          <a:r>
            <a:rPr lang="en-GB" sz="800" baseline="-25000">
              <a:effectLst/>
              <a:latin typeface="Arial" panose="020B0604020202020204" pitchFamily="34" charset="0"/>
              <a:ea typeface="Calibri"/>
              <a:cs typeface="Arial" panose="020B0604020202020204" pitchFamily="34" charset="0"/>
            </a:rPr>
            <a:t>4</a:t>
          </a:r>
          <a:r>
            <a:rPr lang="en-GB" sz="800">
              <a:effectLst/>
              <a:latin typeface="Arial" panose="020B0604020202020204" pitchFamily="34" charset="0"/>
              <a:ea typeface="Calibri"/>
              <a:cs typeface="Arial" panose="020B0604020202020204" pitchFamily="34" charset="0"/>
            </a:rPr>
            <a:t>)</a:t>
          </a:r>
          <a:r>
            <a:rPr lang="en-GB" sz="800" baseline="-25000">
              <a:effectLst/>
              <a:latin typeface="Arial" panose="020B0604020202020204" pitchFamily="34" charset="0"/>
              <a:ea typeface="Calibri"/>
              <a:cs typeface="Arial" panose="020B0604020202020204" pitchFamily="34" charset="0"/>
            </a:rPr>
            <a:t>2</a:t>
          </a:r>
          <a:r>
            <a:rPr lang="en-GB" sz="800">
              <a:effectLst/>
              <a:latin typeface="Arial" panose="020B0604020202020204" pitchFamily="34" charset="0"/>
              <a:ea typeface="Calibri"/>
              <a:cs typeface="Arial" panose="020B0604020202020204" pitchFamily="34" charset="0"/>
            </a:rPr>
            <a:t>SO</a:t>
          </a:r>
          <a:r>
            <a:rPr lang="en-GB" sz="800" baseline="-25000">
              <a:effectLst/>
              <a:latin typeface="Arial" panose="020B0604020202020204" pitchFamily="34" charset="0"/>
              <a:ea typeface="Calibri"/>
              <a:cs typeface="Arial" panose="020B0604020202020204" pitchFamily="34" charset="0"/>
            </a:rPr>
            <a:t>4</a:t>
          </a:r>
          <a:r>
            <a:rPr lang="en-GB" sz="800" baseline="0">
              <a:effectLst/>
              <a:latin typeface="Arial" panose="020B0604020202020204" pitchFamily="34" charset="0"/>
              <a:ea typeface="Calibri"/>
              <a:cs typeface="Arial" panose="020B0604020202020204" pitchFamily="34" charset="0"/>
            </a:rPr>
            <a:t> </a:t>
          </a:r>
          <a:r>
            <a:rPr lang="en-GB" sz="800">
              <a:effectLst/>
              <a:latin typeface="Arial" panose="020B0604020202020204" pitchFamily="34" charset="0"/>
              <a:ea typeface="Calibri"/>
              <a:cs typeface="Arial" panose="020B0604020202020204" pitchFamily="34" charset="0"/>
            </a:rPr>
            <a:t>(g/L)</a:t>
          </a:r>
        </a:p>
        <a:p xmlns:a="http://schemas.openxmlformats.org/drawingml/2006/main">
          <a:pPr marL="0" marR="0" indent="0" algn="l" defTabSz="914400" eaLnBrk="1" fontAlgn="auto" latinLnBrk="0" hangingPunct="1">
            <a:lnSpc>
              <a:spcPct val="150000"/>
            </a:lnSpc>
            <a:spcBef>
              <a:spcPts val="0"/>
            </a:spcBef>
            <a:spcAft>
              <a:spcPts val="1000"/>
            </a:spcAft>
            <a:buClrTx/>
            <a:buSzTx/>
            <a:buFontTx/>
            <a:buNone/>
            <a:tabLst/>
            <a:defRPr/>
          </a:pPr>
          <a:r>
            <a:rPr lang="en-GB" sz="800">
              <a:effectLst/>
              <a:latin typeface="Arial" panose="020B0604020202020204" pitchFamily="34" charset="0"/>
              <a:ea typeface="+mn-ea"/>
              <a:cs typeface="Arial" panose="020B0604020202020204" pitchFamily="34" charset="0"/>
            </a:rPr>
            <a:t>glucose</a:t>
          </a:r>
          <a:r>
            <a:rPr lang="en-GB" sz="800" baseline="0">
              <a:effectLst/>
              <a:latin typeface="Arial" panose="020B0604020202020204" pitchFamily="34" charset="0"/>
              <a:ea typeface="+mn-ea"/>
              <a:cs typeface="Arial" panose="020B0604020202020204" pitchFamily="34" charset="0"/>
            </a:rPr>
            <a:t> </a:t>
          </a:r>
          <a:r>
            <a:rPr lang="en-GB" sz="800">
              <a:effectLst/>
              <a:latin typeface="Arial" panose="020B0604020202020204" pitchFamily="34" charset="0"/>
              <a:ea typeface="+mn-ea"/>
              <a:cs typeface="Arial" panose="020B0604020202020204" pitchFamily="34" charset="0"/>
            </a:rPr>
            <a:t>(g/L)</a:t>
          </a:r>
          <a:endParaRPr lang="en-GB" sz="800">
            <a:effectLst/>
            <a:latin typeface="Arial" panose="020B0604020202020204" pitchFamily="34" charset="0"/>
            <a:cs typeface="Arial" panose="020B0604020202020204" pitchFamily="34" charset="0"/>
          </a:endParaRPr>
        </a:p>
        <a:p xmlns:a="http://schemas.openxmlformats.org/drawingml/2006/main">
          <a:pPr algn="l">
            <a:lnSpc>
              <a:spcPct val="150000"/>
            </a:lnSpc>
            <a:spcAft>
              <a:spcPts val="1000"/>
            </a:spcAft>
          </a:pPr>
          <a:endParaRPr lang="en-GB" sz="800">
            <a:effectLst/>
            <a:latin typeface="Arial" panose="020B0604020202020204" pitchFamily="34" charset="0"/>
            <a:ea typeface="Calibri"/>
            <a:cs typeface="Arial" panose="020B0604020202020204" pitchFamily="34" charset="0"/>
          </a:endParaRPr>
        </a:p>
      </cdr:txBody>
    </cdr:sp>
  </cdr:relSizeAnchor>
  <cdr:relSizeAnchor xmlns:cdr="http://schemas.openxmlformats.org/drawingml/2006/chartDrawing">
    <cdr:from>
      <cdr:x>0</cdr:x>
      <cdr:y>0.8087</cdr:y>
    </cdr:from>
    <cdr:to>
      <cdr:x>0.33929</cdr:x>
      <cdr:y>1</cdr:y>
    </cdr:to>
    <cdr:sp macro="" textlink="">
      <cdr:nvSpPr>
        <cdr:cNvPr id="5" name="Text Box 2"/>
        <cdr:cNvSpPr txBox="1">
          <a:spLocks xmlns:a="http://schemas.openxmlformats.org/drawingml/2006/main" noChangeArrowheads="1"/>
        </cdr:cNvSpPr>
      </cdr:nvSpPr>
      <cdr:spPr bwMode="auto">
        <a:xfrm xmlns:a="http://schemas.openxmlformats.org/drawingml/2006/main">
          <a:off x="0" y="2010897"/>
          <a:ext cx="977154" cy="475689"/>
        </a:xfrm>
        <a:prstGeom xmlns:a="http://schemas.openxmlformats.org/drawingml/2006/main" prst="rect">
          <a:avLst/>
        </a:prstGeom>
        <a:solidFill xmlns:a="http://schemas.openxmlformats.org/drawingml/2006/main">
          <a:srgbClr val="FFFFFF">
            <a:alpha val="0"/>
          </a:srgbClr>
        </a:solidFill>
        <a:ln xmlns:a="http://schemas.openxmlformats.org/drawingml/2006/main" w="9525">
          <a:noFill/>
          <a:miter lim="800000"/>
          <a:headEnd/>
          <a:tailEnd/>
        </a:ln>
      </cdr:spPr>
      <cdr:txBody>
        <a:bodyPr xmlns:a="http://schemas.openxmlformats.org/drawingml/2006/main" rot="0" vert="horz" wrap="square" lIns="91440" tIns="45720" rIns="91440" bIns="45720" anchor="t" anchorCtr="0">
          <a:noAutofit/>
        </a:bodyPr>
        <a:lstStyle xmlns:a="http://schemas.openxmlformats.org/drawingml/2006/main"/>
        <a:p xmlns:a="http://schemas.openxmlformats.org/drawingml/2006/main">
          <a:pPr algn="l">
            <a:lnSpc>
              <a:spcPct val="150000"/>
            </a:lnSpc>
            <a:spcAft>
              <a:spcPts val="0"/>
            </a:spcAft>
          </a:pPr>
          <a:r>
            <a:rPr lang="en-GB" sz="800">
              <a:effectLst/>
              <a:latin typeface="Arial" panose="020B0604020202020204" pitchFamily="34" charset="0"/>
              <a:ea typeface="Calibri"/>
              <a:cs typeface="Arial" panose="020B0604020202020204" pitchFamily="34" charset="0"/>
            </a:rPr>
            <a:t>(NH</a:t>
          </a:r>
          <a:r>
            <a:rPr lang="en-GB" sz="800" baseline="-25000">
              <a:effectLst/>
              <a:latin typeface="Arial" panose="020B0604020202020204" pitchFamily="34" charset="0"/>
              <a:ea typeface="Calibri"/>
              <a:cs typeface="Arial" panose="020B0604020202020204" pitchFamily="34" charset="0"/>
            </a:rPr>
            <a:t>4</a:t>
          </a:r>
          <a:r>
            <a:rPr lang="en-GB" sz="800">
              <a:effectLst/>
              <a:latin typeface="Arial" panose="020B0604020202020204" pitchFamily="34" charset="0"/>
              <a:ea typeface="Calibri"/>
              <a:cs typeface="Arial" panose="020B0604020202020204" pitchFamily="34" charset="0"/>
            </a:rPr>
            <a:t>)</a:t>
          </a:r>
          <a:r>
            <a:rPr lang="en-GB" sz="800" baseline="-25000">
              <a:effectLst/>
              <a:latin typeface="Arial" panose="020B0604020202020204" pitchFamily="34" charset="0"/>
              <a:ea typeface="Calibri"/>
              <a:cs typeface="Arial" panose="020B0604020202020204" pitchFamily="34" charset="0"/>
            </a:rPr>
            <a:t>2</a:t>
          </a:r>
          <a:r>
            <a:rPr lang="en-GB" sz="800">
              <a:effectLst/>
              <a:latin typeface="Arial" panose="020B0604020202020204" pitchFamily="34" charset="0"/>
              <a:ea typeface="Calibri"/>
              <a:cs typeface="Arial" panose="020B0604020202020204" pitchFamily="34" charset="0"/>
            </a:rPr>
            <a:t>SO</a:t>
          </a:r>
          <a:r>
            <a:rPr lang="en-GB" sz="800" baseline="-25000">
              <a:effectLst/>
              <a:latin typeface="Arial" panose="020B0604020202020204" pitchFamily="34" charset="0"/>
              <a:ea typeface="Calibri"/>
              <a:cs typeface="Arial" panose="020B0604020202020204" pitchFamily="34" charset="0"/>
            </a:rPr>
            <a:t>4</a:t>
          </a:r>
          <a:r>
            <a:rPr lang="en-GB" sz="800" baseline="0">
              <a:effectLst/>
              <a:latin typeface="Arial" panose="020B0604020202020204" pitchFamily="34" charset="0"/>
              <a:ea typeface="Calibri"/>
              <a:cs typeface="Arial" panose="020B0604020202020204" pitchFamily="34" charset="0"/>
            </a:rPr>
            <a:t> </a:t>
          </a:r>
          <a:r>
            <a:rPr lang="en-GB" sz="800">
              <a:effectLst/>
              <a:latin typeface="Arial" panose="020B0604020202020204" pitchFamily="34" charset="0"/>
              <a:ea typeface="Calibri"/>
              <a:cs typeface="Arial" panose="020B0604020202020204" pitchFamily="34" charset="0"/>
            </a:rPr>
            <a:t>(g/L)</a:t>
          </a:r>
        </a:p>
        <a:p xmlns:a="http://schemas.openxmlformats.org/drawingml/2006/main">
          <a:pPr marL="0" marR="0" indent="0" algn="l" defTabSz="914400" eaLnBrk="1" fontAlgn="auto" latinLnBrk="0" hangingPunct="1">
            <a:lnSpc>
              <a:spcPct val="150000"/>
            </a:lnSpc>
            <a:spcBef>
              <a:spcPts val="0"/>
            </a:spcBef>
            <a:spcAft>
              <a:spcPts val="1000"/>
            </a:spcAft>
            <a:buClrTx/>
            <a:buSzTx/>
            <a:buFontTx/>
            <a:buNone/>
            <a:tabLst/>
            <a:defRPr/>
          </a:pPr>
          <a:r>
            <a:rPr lang="en-GB" sz="800">
              <a:effectLst/>
              <a:latin typeface="Arial" panose="020B0604020202020204" pitchFamily="34" charset="0"/>
              <a:ea typeface="+mn-ea"/>
              <a:cs typeface="Arial" panose="020B0604020202020204" pitchFamily="34" charset="0"/>
            </a:rPr>
            <a:t>glucose</a:t>
          </a:r>
          <a:r>
            <a:rPr lang="en-GB" sz="800" baseline="0">
              <a:effectLst/>
              <a:latin typeface="Arial" panose="020B0604020202020204" pitchFamily="34" charset="0"/>
              <a:ea typeface="+mn-ea"/>
              <a:cs typeface="Arial" panose="020B0604020202020204" pitchFamily="34" charset="0"/>
            </a:rPr>
            <a:t> </a:t>
          </a:r>
          <a:r>
            <a:rPr lang="en-GB" sz="800">
              <a:effectLst/>
              <a:latin typeface="Arial" panose="020B0604020202020204" pitchFamily="34" charset="0"/>
              <a:ea typeface="+mn-ea"/>
              <a:cs typeface="Arial" panose="020B0604020202020204" pitchFamily="34" charset="0"/>
            </a:rPr>
            <a:t>(g/L)</a:t>
          </a:r>
          <a:endParaRPr lang="en-GB" sz="800">
            <a:effectLst/>
            <a:latin typeface="Arial" panose="020B0604020202020204" pitchFamily="34" charset="0"/>
            <a:cs typeface="Arial" panose="020B0604020202020204" pitchFamily="34" charset="0"/>
          </a:endParaRPr>
        </a:p>
        <a:p xmlns:a="http://schemas.openxmlformats.org/drawingml/2006/main">
          <a:pPr algn="l">
            <a:lnSpc>
              <a:spcPct val="150000"/>
            </a:lnSpc>
            <a:spcAft>
              <a:spcPts val="1000"/>
            </a:spcAft>
          </a:pPr>
          <a:endParaRPr lang="en-GB" sz="800">
            <a:effectLst/>
            <a:latin typeface="Arial" panose="020B0604020202020204" pitchFamily="34" charset="0"/>
            <a:ea typeface="Calibri"/>
            <a:cs typeface="Arial" panose="020B0604020202020204"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cdr:x>
      <cdr:y>0.8087</cdr:y>
    </cdr:from>
    <cdr:to>
      <cdr:x>0.33929</cdr:x>
      <cdr:y>1</cdr:y>
    </cdr:to>
    <cdr:sp macro="" textlink="">
      <cdr:nvSpPr>
        <cdr:cNvPr id="4" name="Text Box 2"/>
        <cdr:cNvSpPr txBox="1">
          <a:spLocks xmlns:a="http://schemas.openxmlformats.org/drawingml/2006/main" noChangeArrowheads="1"/>
        </cdr:cNvSpPr>
      </cdr:nvSpPr>
      <cdr:spPr bwMode="auto">
        <a:xfrm xmlns:a="http://schemas.openxmlformats.org/drawingml/2006/main">
          <a:off x="0" y="2010897"/>
          <a:ext cx="977154" cy="475689"/>
        </a:xfrm>
        <a:prstGeom xmlns:a="http://schemas.openxmlformats.org/drawingml/2006/main" prst="rect">
          <a:avLst/>
        </a:prstGeom>
        <a:solidFill xmlns:a="http://schemas.openxmlformats.org/drawingml/2006/main">
          <a:srgbClr val="FFFFFF">
            <a:alpha val="0"/>
          </a:srgbClr>
        </a:solidFill>
        <a:ln xmlns:a="http://schemas.openxmlformats.org/drawingml/2006/main" w="9525">
          <a:noFill/>
          <a:miter lim="800000"/>
          <a:headEnd/>
          <a:tailEnd/>
        </a:ln>
      </cdr:spPr>
      <cdr:txBody>
        <a:bodyPr xmlns:a="http://schemas.openxmlformats.org/drawingml/2006/main" rot="0" vert="horz" wrap="square" lIns="91440" tIns="45720" rIns="91440" bIns="45720" anchor="t" anchorCtr="0">
          <a:noAutofit/>
        </a:bodyPr>
        <a:lstStyle xmlns:a="http://schemas.openxmlformats.org/drawingml/2006/main"/>
        <a:p xmlns:a="http://schemas.openxmlformats.org/drawingml/2006/main">
          <a:pPr algn="l">
            <a:lnSpc>
              <a:spcPct val="150000"/>
            </a:lnSpc>
            <a:spcAft>
              <a:spcPts val="0"/>
            </a:spcAft>
          </a:pPr>
          <a:r>
            <a:rPr lang="en-GB" sz="800">
              <a:effectLst/>
              <a:latin typeface="Arial" panose="020B0604020202020204" pitchFamily="34" charset="0"/>
              <a:ea typeface="Calibri"/>
              <a:cs typeface="Arial" panose="020B0604020202020204" pitchFamily="34" charset="0"/>
            </a:rPr>
            <a:t>(NH</a:t>
          </a:r>
          <a:r>
            <a:rPr lang="en-GB" sz="800" baseline="-25000">
              <a:effectLst/>
              <a:latin typeface="Arial" panose="020B0604020202020204" pitchFamily="34" charset="0"/>
              <a:ea typeface="Calibri"/>
              <a:cs typeface="Arial" panose="020B0604020202020204" pitchFamily="34" charset="0"/>
            </a:rPr>
            <a:t>4</a:t>
          </a:r>
          <a:r>
            <a:rPr lang="en-GB" sz="800">
              <a:effectLst/>
              <a:latin typeface="Arial" panose="020B0604020202020204" pitchFamily="34" charset="0"/>
              <a:ea typeface="Calibri"/>
              <a:cs typeface="Arial" panose="020B0604020202020204" pitchFamily="34" charset="0"/>
            </a:rPr>
            <a:t>)</a:t>
          </a:r>
          <a:r>
            <a:rPr lang="en-GB" sz="800" baseline="-25000">
              <a:effectLst/>
              <a:latin typeface="Arial" panose="020B0604020202020204" pitchFamily="34" charset="0"/>
              <a:ea typeface="Calibri"/>
              <a:cs typeface="Arial" panose="020B0604020202020204" pitchFamily="34" charset="0"/>
            </a:rPr>
            <a:t>2</a:t>
          </a:r>
          <a:r>
            <a:rPr lang="en-GB" sz="800">
              <a:effectLst/>
              <a:latin typeface="Arial" panose="020B0604020202020204" pitchFamily="34" charset="0"/>
              <a:ea typeface="Calibri"/>
              <a:cs typeface="Arial" panose="020B0604020202020204" pitchFamily="34" charset="0"/>
            </a:rPr>
            <a:t>SO</a:t>
          </a:r>
          <a:r>
            <a:rPr lang="en-GB" sz="800" baseline="-25000">
              <a:effectLst/>
              <a:latin typeface="Arial" panose="020B0604020202020204" pitchFamily="34" charset="0"/>
              <a:ea typeface="Calibri"/>
              <a:cs typeface="Arial" panose="020B0604020202020204" pitchFamily="34" charset="0"/>
            </a:rPr>
            <a:t>4</a:t>
          </a:r>
          <a:r>
            <a:rPr lang="en-GB" sz="800" baseline="0">
              <a:effectLst/>
              <a:latin typeface="Arial" panose="020B0604020202020204" pitchFamily="34" charset="0"/>
              <a:ea typeface="Calibri"/>
              <a:cs typeface="Arial" panose="020B0604020202020204" pitchFamily="34" charset="0"/>
            </a:rPr>
            <a:t> </a:t>
          </a:r>
          <a:r>
            <a:rPr lang="en-GB" sz="800">
              <a:effectLst/>
              <a:latin typeface="Arial" panose="020B0604020202020204" pitchFamily="34" charset="0"/>
              <a:ea typeface="Calibri"/>
              <a:cs typeface="Arial" panose="020B0604020202020204" pitchFamily="34" charset="0"/>
            </a:rPr>
            <a:t>(g/L)</a:t>
          </a:r>
        </a:p>
        <a:p xmlns:a="http://schemas.openxmlformats.org/drawingml/2006/main">
          <a:pPr marL="0" marR="0" indent="0" algn="l" defTabSz="914400" eaLnBrk="1" fontAlgn="auto" latinLnBrk="0" hangingPunct="1">
            <a:lnSpc>
              <a:spcPct val="150000"/>
            </a:lnSpc>
            <a:spcBef>
              <a:spcPts val="0"/>
            </a:spcBef>
            <a:spcAft>
              <a:spcPts val="1000"/>
            </a:spcAft>
            <a:buClrTx/>
            <a:buSzTx/>
            <a:buFontTx/>
            <a:buNone/>
            <a:tabLst/>
            <a:defRPr/>
          </a:pPr>
          <a:r>
            <a:rPr lang="en-GB" sz="800">
              <a:effectLst/>
              <a:latin typeface="Arial" panose="020B0604020202020204" pitchFamily="34" charset="0"/>
              <a:ea typeface="+mn-ea"/>
              <a:cs typeface="Arial" panose="020B0604020202020204" pitchFamily="34" charset="0"/>
            </a:rPr>
            <a:t>glucose</a:t>
          </a:r>
          <a:r>
            <a:rPr lang="en-GB" sz="800" baseline="0">
              <a:effectLst/>
              <a:latin typeface="Arial" panose="020B0604020202020204" pitchFamily="34" charset="0"/>
              <a:ea typeface="+mn-ea"/>
              <a:cs typeface="Arial" panose="020B0604020202020204" pitchFamily="34" charset="0"/>
            </a:rPr>
            <a:t> </a:t>
          </a:r>
          <a:r>
            <a:rPr lang="en-GB" sz="800">
              <a:effectLst/>
              <a:latin typeface="Arial" panose="020B0604020202020204" pitchFamily="34" charset="0"/>
              <a:ea typeface="+mn-ea"/>
              <a:cs typeface="Arial" panose="020B0604020202020204" pitchFamily="34" charset="0"/>
            </a:rPr>
            <a:t>(g/L)</a:t>
          </a:r>
          <a:endParaRPr lang="en-GB" sz="800">
            <a:effectLst/>
            <a:latin typeface="Arial" panose="020B0604020202020204" pitchFamily="34" charset="0"/>
            <a:cs typeface="Arial" panose="020B0604020202020204" pitchFamily="34" charset="0"/>
          </a:endParaRPr>
        </a:p>
        <a:p xmlns:a="http://schemas.openxmlformats.org/drawingml/2006/main">
          <a:pPr algn="l">
            <a:lnSpc>
              <a:spcPct val="150000"/>
            </a:lnSpc>
            <a:spcAft>
              <a:spcPts val="1000"/>
            </a:spcAft>
          </a:pPr>
          <a:endParaRPr lang="en-GB" sz="800">
            <a:effectLst/>
            <a:latin typeface="Arial" panose="020B0604020202020204" pitchFamily="34" charset="0"/>
            <a:ea typeface="Calibri"/>
            <a:cs typeface="Arial" panose="020B0604020202020204" pitchFamily="34" charset="0"/>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cdr:x>
      <cdr:y>0.8087</cdr:y>
    </cdr:from>
    <cdr:to>
      <cdr:x>0.33929</cdr:x>
      <cdr:y>1</cdr:y>
    </cdr:to>
    <cdr:sp macro="" textlink="">
      <cdr:nvSpPr>
        <cdr:cNvPr id="4" name="Text Box 2"/>
        <cdr:cNvSpPr txBox="1">
          <a:spLocks xmlns:a="http://schemas.openxmlformats.org/drawingml/2006/main" noChangeArrowheads="1"/>
        </cdr:cNvSpPr>
      </cdr:nvSpPr>
      <cdr:spPr bwMode="auto">
        <a:xfrm xmlns:a="http://schemas.openxmlformats.org/drawingml/2006/main">
          <a:off x="0" y="2010897"/>
          <a:ext cx="977154" cy="475689"/>
        </a:xfrm>
        <a:prstGeom xmlns:a="http://schemas.openxmlformats.org/drawingml/2006/main" prst="rect">
          <a:avLst/>
        </a:prstGeom>
        <a:solidFill xmlns:a="http://schemas.openxmlformats.org/drawingml/2006/main">
          <a:srgbClr val="FFFFFF">
            <a:alpha val="0"/>
          </a:srgbClr>
        </a:solidFill>
        <a:ln xmlns:a="http://schemas.openxmlformats.org/drawingml/2006/main" w="9525">
          <a:noFill/>
          <a:miter lim="800000"/>
          <a:headEnd/>
          <a:tailEnd/>
        </a:ln>
      </cdr:spPr>
      <cdr:txBody>
        <a:bodyPr xmlns:a="http://schemas.openxmlformats.org/drawingml/2006/main" rot="0" vert="horz" wrap="square" lIns="91440" tIns="45720" rIns="91440" bIns="45720" anchor="t" anchorCtr="0">
          <a:noAutofit/>
        </a:bodyPr>
        <a:lstStyle xmlns:a="http://schemas.openxmlformats.org/drawingml/2006/main"/>
        <a:p xmlns:a="http://schemas.openxmlformats.org/drawingml/2006/main">
          <a:pPr algn="l">
            <a:lnSpc>
              <a:spcPct val="150000"/>
            </a:lnSpc>
            <a:spcAft>
              <a:spcPts val="0"/>
            </a:spcAft>
          </a:pPr>
          <a:r>
            <a:rPr lang="en-GB" sz="800">
              <a:effectLst/>
              <a:latin typeface="Arial" panose="020B0604020202020204" pitchFamily="34" charset="0"/>
              <a:ea typeface="Calibri"/>
              <a:cs typeface="Arial" panose="020B0604020202020204" pitchFamily="34" charset="0"/>
            </a:rPr>
            <a:t>(NH</a:t>
          </a:r>
          <a:r>
            <a:rPr lang="en-GB" sz="800" baseline="-25000">
              <a:effectLst/>
              <a:latin typeface="Arial" panose="020B0604020202020204" pitchFamily="34" charset="0"/>
              <a:ea typeface="Calibri"/>
              <a:cs typeface="Arial" panose="020B0604020202020204" pitchFamily="34" charset="0"/>
            </a:rPr>
            <a:t>4</a:t>
          </a:r>
          <a:r>
            <a:rPr lang="en-GB" sz="800">
              <a:effectLst/>
              <a:latin typeface="Arial" panose="020B0604020202020204" pitchFamily="34" charset="0"/>
              <a:ea typeface="Calibri"/>
              <a:cs typeface="Arial" panose="020B0604020202020204" pitchFamily="34" charset="0"/>
            </a:rPr>
            <a:t>)</a:t>
          </a:r>
          <a:r>
            <a:rPr lang="en-GB" sz="800" baseline="-25000">
              <a:effectLst/>
              <a:latin typeface="Arial" panose="020B0604020202020204" pitchFamily="34" charset="0"/>
              <a:ea typeface="Calibri"/>
              <a:cs typeface="Arial" panose="020B0604020202020204" pitchFamily="34" charset="0"/>
            </a:rPr>
            <a:t>2</a:t>
          </a:r>
          <a:r>
            <a:rPr lang="en-GB" sz="800">
              <a:effectLst/>
              <a:latin typeface="Arial" panose="020B0604020202020204" pitchFamily="34" charset="0"/>
              <a:ea typeface="Calibri"/>
              <a:cs typeface="Arial" panose="020B0604020202020204" pitchFamily="34" charset="0"/>
            </a:rPr>
            <a:t>SO</a:t>
          </a:r>
          <a:r>
            <a:rPr lang="en-GB" sz="800" baseline="-25000">
              <a:effectLst/>
              <a:latin typeface="Arial" panose="020B0604020202020204" pitchFamily="34" charset="0"/>
              <a:ea typeface="Calibri"/>
              <a:cs typeface="Arial" panose="020B0604020202020204" pitchFamily="34" charset="0"/>
            </a:rPr>
            <a:t>4</a:t>
          </a:r>
          <a:r>
            <a:rPr lang="en-GB" sz="800" baseline="0">
              <a:effectLst/>
              <a:latin typeface="Arial" panose="020B0604020202020204" pitchFamily="34" charset="0"/>
              <a:ea typeface="Calibri"/>
              <a:cs typeface="Arial" panose="020B0604020202020204" pitchFamily="34" charset="0"/>
            </a:rPr>
            <a:t> </a:t>
          </a:r>
          <a:r>
            <a:rPr lang="en-GB" sz="800">
              <a:effectLst/>
              <a:latin typeface="Arial" panose="020B0604020202020204" pitchFamily="34" charset="0"/>
              <a:ea typeface="Calibri"/>
              <a:cs typeface="Arial" panose="020B0604020202020204" pitchFamily="34" charset="0"/>
            </a:rPr>
            <a:t>(g/L)</a:t>
          </a:r>
        </a:p>
        <a:p xmlns:a="http://schemas.openxmlformats.org/drawingml/2006/main">
          <a:pPr marL="0" marR="0" indent="0" algn="l" defTabSz="914400" eaLnBrk="1" fontAlgn="auto" latinLnBrk="0" hangingPunct="1">
            <a:lnSpc>
              <a:spcPct val="150000"/>
            </a:lnSpc>
            <a:spcBef>
              <a:spcPts val="0"/>
            </a:spcBef>
            <a:spcAft>
              <a:spcPts val="1000"/>
            </a:spcAft>
            <a:buClrTx/>
            <a:buSzTx/>
            <a:buFontTx/>
            <a:buNone/>
            <a:tabLst/>
            <a:defRPr/>
          </a:pPr>
          <a:r>
            <a:rPr lang="en-GB" sz="800">
              <a:effectLst/>
              <a:latin typeface="Arial" panose="020B0604020202020204" pitchFamily="34" charset="0"/>
              <a:ea typeface="+mn-ea"/>
              <a:cs typeface="Arial" panose="020B0604020202020204" pitchFamily="34" charset="0"/>
            </a:rPr>
            <a:t>glucose</a:t>
          </a:r>
          <a:r>
            <a:rPr lang="en-GB" sz="800" baseline="0">
              <a:effectLst/>
              <a:latin typeface="Arial" panose="020B0604020202020204" pitchFamily="34" charset="0"/>
              <a:ea typeface="+mn-ea"/>
              <a:cs typeface="Arial" panose="020B0604020202020204" pitchFamily="34" charset="0"/>
            </a:rPr>
            <a:t> </a:t>
          </a:r>
          <a:r>
            <a:rPr lang="en-GB" sz="800">
              <a:effectLst/>
              <a:latin typeface="Arial" panose="020B0604020202020204" pitchFamily="34" charset="0"/>
              <a:ea typeface="+mn-ea"/>
              <a:cs typeface="Arial" panose="020B0604020202020204" pitchFamily="34" charset="0"/>
            </a:rPr>
            <a:t>(g/L)</a:t>
          </a:r>
          <a:endParaRPr lang="en-GB" sz="800">
            <a:effectLst/>
            <a:latin typeface="Arial" panose="020B0604020202020204" pitchFamily="34" charset="0"/>
            <a:cs typeface="Arial" panose="020B0604020202020204" pitchFamily="34" charset="0"/>
          </a:endParaRPr>
        </a:p>
        <a:p xmlns:a="http://schemas.openxmlformats.org/drawingml/2006/main">
          <a:pPr algn="l">
            <a:lnSpc>
              <a:spcPct val="150000"/>
            </a:lnSpc>
            <a:spcAft>
              <a:spcPts val="1000"/>
            </a:spcAft>
          </a:pPr>
          <a:endParaRPr lang="en-GB" sz="800">
            <a:effectLst/>
            <a:latin typeface="Arial" panose="020B0604020202020204" pitchFamily="34" charset="0"/>
            <a:ea typeface="Calibri"/>
            <a:cs typeface="Arial" panose="020B0604020202020204" pitchFamily="34" charset="0"/>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R50"/>
  <sheetViews>
    <sheetView topLeftCell="DG4" workbookViewId="0">
      <selection activeCell="DT22" sqref="DT22"/>
    </sheetView>
  </sheetViews>
  <sheetFormatPr defaultRowHeight="15" x14ac:dyDescent="0.25"/>
  <cols>
    <col min="1" max="1" width="43.85546875" bestFit="1" customWidth="1"/>
    <col min="2" max="2" width="15" style="15" customWidth="1"/>
    <col min="3" max="3" width="15.42578125" style="15" customWidth="1"/>
    <col min="4" max="4" width="12" style="15" bestFit="1" customWidth="1"/>
    <col min="5" max="5" width="11.7109375" customWidth="1"/>
    <col min="6" max="6" width="13.140625" customWidth="1"/>
    <col min="9" max="9" width="11.7109375" customWidth="1"/>
    <col min="10" max="10" width="11.28515625" customWidth="1"/>
    <col min="17" max="17" width="10" bestFit="1" customWidth="1"/>
    <col min="21" max="21" width="10" bestFit="1" customWidth="1"/>
    <col min="29" max="29" width="10" bestFit="1" customWidth="1"/>
    <col min="33" max="33" width="10" bestFit="1" customWidth="1"/>
    <col min="41" max="41" width="10" bestFit="1" customWidth="1"/>
    <col min="53" max="53" width="10" bestFit="1" customWidth="1"/>
    <col min="57" max="57" width="10" bestFit="1" customWidth="1"/>
    <col min="61" max="61" width="10" bestFit="1" customWidth="1"/>
    <col min="65" max="65" width="10" bestFit="1" customWidth="1"/>
    <col min="69" max="69" width="10" bestFit="1" customWidth="1"/>
    <col min="73" max="73" width="10" bestFit="1" customWidth="1"/>
    <col min="81" max="81" width="10" bestFit="1" customWidth="1"/>
    <col min="89" max="89" width="10" bestFit="1" customWidth="1"/>
    <col min="93" max="93" width="10" bestFit="1" customWidth="1"/>
    <col min="101" max="101" width="10" bestFit="1" customWidth="1"/>
    <col min="113" max="113" width="10" bestFit="1" customWidth="1"/>
    <col min="117" max="117" width="10" bestFit="1" customWidth="1"/>
    <col min="121" max="121" width="10" bestFit="1" customWidth="1"/>
  </cols>
  <sheetData>
    <row r="1" spans="1:174" ht="15.75" thickBot="1" x14ac:dyDescent="0.3">
      <c r="A1" s="3"/>
      <c r="B1" s="66" t="s">
        <v>52</v>
      </c>
      <c r="C1" s="67"/>
      <c r="D1" s="67"/>
      <c r="E1" s="33" t="s">
        <v>47</v>
      </c>
      <c r="G1" s="14"/>
      <c r="H1" s="14"/>
      <c r="I1" s="13" t="s">
        <v>48</v>
      </c>
      <c r="K1" s="14"/>
      <c r="L1" s="14"/>
      <c r="M1" s="33" t="s">
        <v>67</v>
      </c>
      <c r="O1" s="14"/>
      <c r="P1" s="14"/>
      <c r="Q1" s="33" t="s">
        <v>68</v>
      </c>
      <c r="S1" s="14"/>
      <c r="T1" s="14"/>
      <c r="U1" s="33" t="s">
        <v>69</v>
      </c>
      <c r="W1" s="14"/>
      <c r="X1" s="14"/>
      <c r="Y1" s="33" t="s">
        <v>70</v>
      </c>
      <c r="AA1" s="14"/>
      <c r="AB1" s="14"/>
      <c r="AC1" s="33" t="s">
        <v>71</v>
      </c>
      <c r="AE1" s="14"/>
      <c r="AF1" s="14"/>
      <c r="AG1" s="33" t="s">
        <v>72</v>
      </c>
      <c r="AI1" s="14"/>
      <c r="AJ1" s="14"/>
      <c r="AK1" s="33" t="s">
        <v>73</v>
      </c>
      <c r="AM1" s="14"/>
      <c r="AN1" s="14"/>
      <c r="AO1" s="33" t="s">
        <v>74</v>
      </c>
      <c r="AQ1" s="14"/>
      <c r="AR1" s="14"/>
      <c r="AS1" s="33" t="s">
        <v>75</v>
      </c>
      <c r="AU1" s="14"/>
      <c r="AV1" s="14"/>
      <c r="AW1" s="33" t="s">
        <v>76</v>
      </c>
      <c r="AY1" s="14"/>
      <c r="AZ1" s="14"/>
      <c r="BA1" s="33" t="s">
        <v>77</v>
      </c>
      <c r="BC1" s="14"/>
      <c r="BD1" s="14"/>
      <c r="BE1" s="33" t="s">
        <v>78</v>
      </c>
      <c r="BG1" s="14"/>
      <c r="BH1" s="14"/>
      <c r="BI1" s="33" t="s">
        <v>79</v>
      </c>
      <c r="BK1" s="14"/>
      <c r="BL1" s="14"/>
      <c r="BM1" s="33" t="s">
        <v>80</v>
      </c>
      <c r="BO1" s="14"/>
      <c r="BP1" s="14"/>
      <c r="BQ1" s="33" t="s">
        <v>81</v>
      </c>
      <c r="BS1" s="14"/>
      <c r="BT1" s="14"/>
      <c r="BU1" s="33" t="s">
        <v>82</v>
      </c>
      <c r="BW1" s="14"/>
      <c r="BX1" s="14"/>
      <c r="BY1" s="33" t="s">
        <v>83</v>
      </c>
      <c r="CA1" s="14"/>
      <c r="CB1" s="14"/>
      <c r="CC1" s="33" t="s">
        <v>84</v>
      </c>
      <c r="CE1" s="14"/>
      <c r="CF1" s="14"/>
      <c r="CG1" s="33" t="s">
        <v>85</v>
      </c>
      <c r="CI1" s="14"/>
      <c r="CJ1" s="14"/>
      <c r="CK1" s="33" t="s">
        <v>86</v>
      </c>
      <c r="CM1" s="14"/>
      <c r="CN1" s="14"/>
      <c r="CO1" s="33" t="s">
        <v>87</v>
      </c>
      <c r="CQ1" s="14"/>
      <c r="CR1" s="14"/>
      <c r="CS1" s="33" t="s">
        <v>88</v>
      </c>
      <c r="CU1" s="14"/>
      <c r="CV1" s="14"/>
      <c r="CW1" s="33" t="s">
        <v>89</v>
      </c>
      <c r="CY1" s="14"/>
      <c r="CZ1" s="14"/>
      <c r="DA1" s="33" t="s">
        <v>90</v>
      </c>
      <c r="DC1" s="14"/>
      <c r="DD1" s="14"/>
      <c r="DE1" s="33" t="s">
        <v>91</v>
      </c>
      <c r="DG1" s="14"/>
      <c r="DH1" s="14"/>
      <c r="DI1" s="33" t="s">
        <v>92</v>
      </c>
      <c r="DK1" s="14"/>
      <c r="DL1" s="14"/>
      <c r="DM1" s="33" t="s">
        <v>93</v>
      </c>
      <c r="DO1" s="14"/>
      <c r="DP1" s="14"/>
      <c r="DQ1" s="33" t="s">
        <v>94</v>
      </c>
      <c r="DS1" s="14"/>
      <c r="DT1" s="14"/>
      <c r="DU1" s="47"/>
      <c r="DV1" s="46"/>
      <c r="DW1" s="47"/>
      <c r="DX1" s="47"/>
      <c r="DY1" s="47"/>
      <c r="DZ1" s="46"/>
      <c r="EA1" s="47"/>
      <c r="EB1" s="47"/>
      <c r="EC1" s="47"/>
      <c r="ED1" s="46"/>
      <c r="EE1" s="47"/>
      <c r="EF1" s="47"/>
      <c r="EG1" s="47"/>
      <c r="EH1" s="46"/>
      <c r="EI1" s="47"/>
      <c r="EJ1" s="47"/>
      <c r="EK1" s="47"/>
      <c r="EL1" s="46"/>
      <c r="EM1" s="47"/>
      <c r="EN1" s="47"/>
      <c r="EO1" s="47"/>
      <c r="EP1" s="46"/>
      <c r="EQ1" s="47"/>
      <c r="ER1" s="47"/>
      <c r="ES1" s="47"/>
      <c r="ET1" s="46"/>
      <c r="EU1" s="47"/>
      <c r="EV1" s="47"/>
      <c r="EW1" s="47"/>
      <c r="EX1" s="46"/>
      <c r="EY1" s="47"/>
      <c r="EZ1" s="47"/>
      <c r="FA1" s="47"/>
      <c r="FB1" s="46"/>
      <c r="FC1" s="47"/>
      <c r="FD1" s="47"/>
      <c r="FE1" s="47"/>
      <c r="FF1" s="46"/>
      <c r="FG1" s="47"/>
      <c r="FH1" s="47"/>
      <c r="FI1" s="47"/>
      <c r="FJ1" s="46"/>
      <c r="FK1" s="47"/>
      <c r="FL1" s="47"/>
      <c r="FM1" s="47"/>
      <c r="FN1" s="46"/>
      <c r="FO1" s="47"/>
      <c r="FP1" s="47"/>
      <c r="FQ1" s="46"/>
      <c r="FR1" s="46"/>
    </row>
    <row r="2" spans="1:174" ht="45.75" thickBot="1" x14ac:dyDescent="0.3">
      <c r="A2" s="4" t="s">
        <v>0</v>
      </c>
      <c r="B2" s="24" t="s">
        <v>66</v>
      </c>
      <c r="C2" s="25" t="s">
        <v>64</v>
      </c>
      <c r="D2" s="26" t="s">
        <v>65</v>
      </c>
      <c r="E2" s="28" t="s">
        <v>1</v>
      </c>
      <c r="F2" s="5" t="s">
        <v>2</v>
      </c>
      <c r="G2" s="5" t="s">
        <v>3</v>
      </c>
      <c r="H2" s="5" t="s">
        <v>4</v>
      </c>
      <c r="I2" s="34" t="s">
        <v>1</v>
      </c>
      <c r="J2" s="5" t="s">
        <v>2</v>
      </c>
      <c r="K2" s="5" t="s">
        <v>3</v>
      </c>
      <c r="L2" s="5" t="s">
        <v>4</v>
      </c>
      <c r="M2" s="28" t="s">
        <v>1</v>
      </c>
      <c r="N2" s="5" t="s">
        <v>2</v>
      </c>
      <c r="O2" s="5" t="s">
        <v>3</v>
      </c>
      <c r="P2" s="5" t="s">
        <v>4</v>
      </c>
      <c r="Q2" s="28" t="s">
        <v>1</v>
      </c>
      <c r="R2" s="5" t="s">
        <v>2</v>
      </c>
      <c r="S2" s="5" t="s">
        <v>3</v>
      </c>
      <c r="T2" s="5" t="s">
        <v>4</v>
      </c>
      <c r="U2" s="28" t="s">
        <v>1</v>
      </c>
      <c r="V2" s="5" t="s">
        <v>2</v>
      </c>
      <c r="W2" s="5" t="s">
        <v>3</v>
      </c>
      <c r="X2" s="5" t="s">
        <v>4</v>
      </c>
      <c r="Y2" s="28" t="s">
        <v>1</v>
      </c>
      <c r="Z2" s="5" t="s">
        <v>2</v>
      </c>
      <c r="AA2" s="5" t="s">
        <v>3</v>
      </c>
      <c r="AB2" s="5" t="s">
        <v>4</v>
      </c>
      <c r="AC2" s="28" t="s">
        <v>1</v>
      </c>
      <c r="AD2" s="5" t="s">
        <v>2</v>
      </c>
      <c r="AE2" s="5" t="s">
        <v>3</v>
      </c>
      <c r="AF2" s="5" t="s">
        <v>4</v>
      </c>
      <c r="AG2" s="28" t="s">
        <v>1</v>
      </c>
      <c r="AH2" s="5" t="s">
        <v>2</v>
      </c>
      <c r="AI2" s="5" t="s">
        <v>3</v>
      </c>
      <c r="AJ2" s="5" t="s">
        <v>4</v>
      </c>
      <c r="AK2" s="28" t="s">
        <v>1</v>
      </c>
      <c r="AL2" s="5" t="s">
        <v>2</v>
      </c>
      <c r="AM2" s="5" t="s">
        <v>3</v>
      </c>
      <c r="AN2" s="5" t="s">
        <v>4</v>
      </c>
      <c r="AO2" s="28" t="s">
        <v>1</v>
      </c>
      <c r="AP2" s="5" t="s">
        <v>2</v>
      </c>
      <c r="AQ2" s="5" t="s">
        <v>3</v>
      </c>
      <c r="AR2" s="5" t="s">
        <v>4</v>
      </c>
      <c r="AS2" s="28" t="s">
        <v>1</v>
      </c>
      <c r="AT2" s="5" t="s">
        <v>2</v>
      </c>
      <c r="AU2" s="5" t="s">
        <v>3</v>
      </c>
      <c r="AV2" s="5" t="s">
        <v>4</v>
      </c>
      <c r="AW2" s="28" t="s">
        <v>1</v>
      </c>
      <c r="AX2" s="5" t="s">
        <v>2</v>
      </c>
      <c r="AY2" s="5" t="s">
        <v>3</v>
      </c>
      <c r="AZ2" s="5" t="s">
        <v>4</v>
      </c>
      <c r="BA2" s="28" t="s">
        <v>1</v>
      </c>
      <c r="BB2" s="5" t="s">
        <v>2</v>
      </c>
      <c r="BC2" s="5" t="s">
        <v>3</v>
      </c>
      <c r="BD2" s="5" t="s">
        <v>4</v>
      </c>
      <c r="BE2" s="28" t="s">
        <v>1</v>
      </c>
      <c r="BF2" s="5" t="s">
        <v>2</v>
      </c>
      <c r="BG2" s="5" t="s">
        <v>3</v>
      </c>
      <c r="BH2" s="5" t="s">
        <v>4</v>
      </c>
      <c r="BI2" s="28" t="s">
        <v>1</v>
      </c>
      <c r="BJ2" s="5" t="s">
        <v>2</v>
      </c>
      <c r="BK2" s="5" t="s">
        <v>3</v>
      </c>
      <c r="BL2" s="5" t="s">
        <v>4</v>
      </c>
      <c r="BM2" s="28" t="s">
        <v>1</v>
      </c>
      <c r="BN2" s="5" t="s">
        <v>2</v>
      </c>
      <c r="BO2" s="5" t="s">
        <v>3</v>
      </c>
      <c r="BP2" s="5" t="s">
        <v>4</v>
      </c>
      <c r="BQ2" s="28" t="s">
        <v>1</v>
      </c>
      <c r="BR2" s="5" t="s">
        <v>2</v>
      </c>
      <c r="BS2" s="5" t="s">
        <v>3</v>
      </c>
      <c r="BT2" s="5" t="s">
        <v>4</v>
      </c>
      <c r="BU2" s="28" t="s">
        <v>1</v>
      </c>
      <c r="BV2" s="5" t="s">
        <v>2</v>
      </c>
      <c r="BW2" s="5" t="s">
        <v>3</v>
      </c>
      <c r="BX2" s="5" t="s">
        <v>4</v>
      </c>
      <c r="BY2" s="28" t="s">
        <v>1</v>
      </c>
      <c r="BZ2" s="5" t="s">
        <v>2</v>
      </c>
      <c r="CA2" s="5" t="s">
        <v>3</v>
      </c>
      <c r="CB2" s="5" t="s">
        <v>4</v>
      </c>
      <c r="CC2" s="28" t="s">
        <v>1</v>
      </c>
      <c r="CD2" s="5" t="s">
        <v>2</v>
      </c>
      <c r="CE2" s="5" t="s">
        <v>3</v>
      </c>
      <c r="CF2" s="5" t="s">
        <v>4</v>
      </c>
      <c r="CG2" s="28" t="s">
        <v>1</v>
      </c>
      <c r="CH2" s="5" t="s">
        <v>2</v>
      </c>
      <c r="CI2" s="5" t="s">
        <v>3</v>
      </c>
      <c r="CJ2" s="5" t="s">
        <v>4</v>
      </c>
      <c r="CK2" s="28" t="s">
        <v>1</v>
      </c>
      <c r="CL2" s="5" t="s">
        <v>2</v>
      </c>
      <c r="CM2" s="5" t="s">
        <v>3</v>
      </c>
      <c r="CN2" s="5" t="s">
        <v>4</v>
      </c>
      <c r="CO2" s="28" t="s">
        <v>1</v>
      </c>
      <c r="CP2" s="5" t="s">
        <v>2</v>
      </c>
      <c r="CQ2" s="5" t="s">
        <v>3</v>
      </c>
      <c r="CR2" s="5" t="s">
        <v>4</v>
      </c>
      <c r="CS2" s="28" t="s">
        <v>1</v>
      </c>
      <c r="CT2" s="5" t="s">
        <v>2</v>
      </c>
      <c r="CU2" s="5" t="s">
        <v>3</v>
      </c>
      <c r="CV2" s="5" t="s">
        <v>4</v>
      </c>
      <c r="CW2" s="28" t="s">
        <v>1</v>
      </c>
      <c r="CX2" s="5" t="s">
        <v>2</v>
      </c>
      <c r="CY2" s="5" t="s">
        <v>3</v>
      </c>
      <c r="CZ2" s="5" t="s">
        <v>4</v>
      </c>
      <c r="DA2" s="28" t="s">
        <v>1</v>
      </c>
      <c r="DB2" s="5" t="s">
        <v>2</v>
      </c>
      <c r="DC2" s="5" t="s">
        <v>3</v>
      </c>
      <c r="DD2" s="5" t="s">
        <v>4</v>
      </c>
      <c r="DE2" s="28" t="s">
        <v>1</v>
      </c>
      <c r="DF2" s="5" t="s">
        <v>2</v>
      </c>
      <c r="DG2" s="5" t="s">
        <v>3</v>
      </c>
      <c r="DH2" s="5" t="s">
        <v>4</v>
      </c>
      <c r="DI2" s="28" t="s">
        <v>1</v>
      </c>
      <c r="DJ2" s="5" t="s">
        <v>2</v>
      </c>
      <c r="DK2" s="5" t="s">
        <v>3</v>
      </c>
      <c r="DL2" s="5" t="s">
        <v>4</v>
      </c>
      <c r="DM2" s="28" t="s">
        <v>1</v>
      </c>
      <c r="DN2" s="5" t="s">
        <v>2</v>
      </c>
      <c r="DO2" s="5" t="s">
        <v>3</v>
      </c>
      <c r="DP2" s="5" t="s">
        <v>4</v>
      </c>
      <c r="DQ2" s="28" t="s">
        <v>1</v>
      </c>
      <c r="DR2" s="5" t="s">
        <v>2</v>
      </c>
      <c r="DS2" s="5" t="s">
        <v>3</v>
      </c>
      <c r="DT2" s="5" t="s">
        <v>4</v>
      </c>
      <c r="DU2" s="48"/>
      <c r="DV2" s="48"/>
      <c r="DW2" s="48"/>
      <c r="DX2" s="48"/>
      <c r="DY2" s="48"/>
      <c r="DZ2" s="48"/>
      <c r="EA2" s="48"/>
      <c r="EB2" s="48"/>
      <c r="EC2" s="48"/>
      <c r="ED2" s="48"/>
      <c r="EE2" s="48"/>
      <c r="EF2" s="48"/>
      <c r="EG2" s="48"/>
      <c r="EH2" s="48"/>
      <c r="EI2" s="48"/>
      <c r="EJ2" s="48"/>
      <c r="EK2" s="48"/>
      <c r="EL2" s="48"/>
      <c r="EM2" s="48"/>
      <c r="EN2" s="48"/>
      <c r="EO2" s="48"/>
      <c r="EP2" s="48"/>
      <c r="EQ2" s="48"/>
      <c r="ER2" s="48"/>
      <c r="ES2" s="48"/>
      <c r="ET2" s="48"/>
      <c r="EU2" s="48"/>
      <c r="EV2" s="48"/>
      <c r="EW2" s="48"/>
      <c r="EX2" s="48"/>
      <c r="EY2" s="48"/>
      <c r="EZ2" s="48"/>
      <c r="FA2" s="48"/>
      <c r="FB2" s="48"/>
      <c r="FC2" s="48"/>
      <c r="FD2" s="48"/>
      <c r="FE2" s="48"/>
      <c r="FF2" s="48"/>
      <c r="FG2" s="48"/>
      <c r="FH2" s="48"/>
      <c r="FI2" s="48"/>
      <c r="FJ2" s="48"/>
      <c r="FK2" s="48"/>
      <c r="FL2" s="48"/>
      <c r="FM2" s="48"/>
      <c r="FN2" s="48"/>
      <c r="FO2" s="48"/>
      <c r="FP2" s="48"/>
      <c r="FQ2" s="46"/>
      <c r="FR2" s="46"/>
    </row>
    <row r="3" spans="1:174" x14ac:dyDescent="0.25">
      <c r="A3" s="16" t="s">
        <v>5</v>
      </c>
      <c r="B3" s="21">
        <v>4</v>
      </c>
      <c r="C3" s="22">
        <f>0.01*B3*'Important data + Explanation'!$B$9</f>
        <v>8.1333333333333329</v>
      </c>
      <c r="D3" s="27"/>
      <c r="E3" s="29"/>
      <c r="F3" t="e">
        <f>(E3/$D$3)*$C$3</f>
        <v>#DIV/0!</v>
      </c>
      <c r="G3" t="e">
        <f>F3*('Important data + Explanation'!$J$2/(1/33))</f>
        <v>#DIV/0!</v>
      </c>
      <c r="H3" t="e">
        <f>G3/1000000000</f>
        <v>#DIV/0!</v>
      </c>
      <c r="I3" s="6"/>
      <c r="J3" t="e">
        <f>(I3/$D$3)*$C$3</f>
        <v>#DIV/0!</v>
      </c>
      <c r="K3" t="e">
        <f>J3*('Important data + Explanation'!$J$2/(1/33))</f>
        <v>#DIV/0!</v>
      </c>
      <c r="L3" t="e">
        <f>K3/1000000000</f>
        <v>#DIV/0!</v>
      </c>
      <c r="M3" s="29"/>
      <c r="N3" t="e">
        <f>(M3/$D$3)*$C$3</f>
        <v>#DIV/0!</v>
      </c>
      <c r="O3" t="e">
        <f>N3*('Important data + Explanation'!$J$2/(1/33))</f>
        <v>#DIV/0!</v>
      </c>
      <c r="P3" t="e">
        <f>O3/1000000000</f>
        <v>#DIV/0!</v>
      </c>
      <c r="Q3" s="29"/>
      <c r="R3" t="e">
        <f>(Q3/$D$3)*$C$3</f>
        <v>#DIV/0!</v>
      </c>
      <c r="S3" t="e">
        <f>R3*('Important data + Explanation'!$J$2/(1/33))</f>
        <v>#DIV/0!</v>
      </c>
      <c r="T3" t="e">
        <f>S3/1000000000</f>
        <v>#DIV/0!</v>
      </c>
      <c r="U3" s="29"/>
      <c r="V3" t="e">
        <f>(U3/$D$3)*$C$3</f>
        <v>#DIV/0!</v>
      </c>
      <c r="W3" t="e">
        <f>V3*('Important data + Explanation'!$J$2/(1/33))</f>
        <v>#DIV/0!</v>
      </c>
      <c r="X3" t="e">
        <f>W3/1000000000</f>
        <v>#DIV/0!</v>
      </c>
      <c r="Y3" s="29"/>
      <c r="Z3" t="e">
        <f>(Y3/$D$3)*$C$3</f>
        <v>#DIV/0!</v>
      </c>
      <c r="AA3" t="e">
        <f>Z3*('Important data + Explanation'!$J$2/(1/33))</f>
        <v>#DIV/0!</v>
      </c>
      <c r="AB3" t="e">
        <f>AA3/1000000000</f>
        <v>#DIV/0!</v>
      </c>
      <c r="AC3" s="29"/>
      <c r="AD3" t="e">
        <f>(AC3/$D$3)*$C$3</f>
        <v>#DIV/0!</v>
      </c>
      <c r="AE3" t="e">
        <f>AD3*('Important data + Explanation'!$J$2/(1/33))</f>
        <v>#DIV/0!</v>
      </c>
      <c r="AF3" t="e">
        <f>AE3/1000000000</f>
        <v>#DIV/0!</v>
      </c>
      <c r="AG3" s="29"/>
      <c r="AH3" t="e">
        <f>(AG3/$D$3)*$C$3</f>
        <v>#DIV/0!</v>
      </c>
      <c r="AI3" t="e">
        <f>AH3*('Important data + Explanation'!$J$2/(1/33))</f>
        <v>#DIV/0!</v>
      </c>
      <c r="AJ3" t="e">
        <f>AI3/1000000000</f>
        <v>#DIV/0!</v>
      </c>
      <c r="AK3" s="29"/>
      <c r="AL3" t="e">
        <f>(AK3/$D$3)*$C$3</f>
        <v>#DIV/0!</v>
      </c>
      <c r="AM3" t="e">
        <f>AL3*('Important data + Explanation'!$J$2/(1/33))</f>
        <v>#DIV/0!</v>
      </c>
      <c r="AN3" t="e">
        <f>AM3/1000000000</f>
        <v>#DIV/0!</v>
      </c>
      <c r="AO3" s="29"/>
      <c r="AP3" t="e">
        <f>(AO3/$D$3)*$C$3</f>
        <v>#DIV/0!</v>
      </c>
      <c r="AQ3" t="e">
        <f>AP3*('Important data + Explanation'!$J$2/(1/33))</f>
        <v>#DIV/0!</v>
      </c>
      <c r="AR3" t="e">
        <f>AQ3/1000000000</f>
        <v>#DIV/0!</v>
      </c>
      <c r="AS3" s="29"/>
      <c r="AT3" t="e">
        <f>(AS3/$D$3)*$C$3</f>
        <v>#DIV/0!</v>
      </c>
      <c r="AU3" t="e">
        <f>AT3*('Important data + Explanation'!$J$2/(1/33))</f>
        <v>#DIV/0!</v>
      </c>
      <c r="AV3" t="e">
        <f>AU3/1000000000</f>
        <v>#DIV/0!</v>
      </c>
      <c r="AW3" s="29"/>
      <c r="AX3" t="e">
        <f>(AW3/$D$3)*$C$3</f>
        <v>#DIV/0!</v>
      </c>
      <c r="AY3" t="e">
        <f>AX3*('Important data + Explanation'!$J$2/(1/33))</f>
        <v>#DIV/0!</v>
      </c>
      <c r="AZ3" t="e">
        <f>AY3/1000000000</f>
        <v>#DIV/0!</v>
      </c>
      <c r="BA3" s="29"/>
      <c r="BB3" t="e">
        <f>(BA3/$D$3)*$C$3</f>
        <v>#DIV/0!</v>
      </c>
      <c r="BC3" t="e">
        <f>BB3*('Important data + Explanation'!$J$2/(1/33))</f>
        <v>#DIV/0!</v>
      </c>
      <c r="BD3" t="e">
        <f>BC3/1000000000</f>
        <v>#DIV/0!</v>
      </c>
      <c r="BE3" s="29"/>
      <c r="BF3" t="e">
        <f>(BE3/$D$3)*$C$3</f>
        <v>#DIV/0!</v>
      </c>
      <c r="BG3" t="e">
        <f>BF3*('Important data + Explanation'!$J$2/(1/33))</f>
        <v>#DIV/0!</v>
      </c>
      <c r="BH3" t="e">
        <f>BG3/1000000000</f>
        <v>#DIV/0!</v>
      </c>
      <c r="BI3" s="29"/>
      <c r="BJ3" t="e">
        <f>(BI3/$D$3)*$C$3</f>
        <v>#DIV/0!</v>
      </c>
      <c r="BK3" t="e">
        <f>BJ3*('Important data + Explanation'!$J$2/(1/33))</f>
        <v>#DIV/0!</v>
      </c>
      <c r="BL3" t="e">
        <f>BK3/1000000000</f>
        <v>#DIV/0!</v>
      </c>
      <c r="BM3" s="29"/>
      <c r="BN3" t="e">
        <f>(BM3/$D$3)*$C$3</f>
        <v>#DIV/0!</v>
      </c>
      <c r="BO3" t="e">
        <f>BN3*('Important data + Explanation'!$J$2/(1/33))</f>
        <v>#DIV/0!</v>
      </c>
      <c r="BP3" t="e">
        <f>BO3/1000000000</f>
        <v>#DIV/0!</v>
      </c>
      <c r="BQ3" s="29"/>
      <c r="BR3" t="e">
        <f>(BQ3/$D$3)*$C$3</f>
        <v>#DIV/0!</v>
      </c>
      <c r="BS3" t="e">
        <f>BR3*('Important data + Explanation'!$J$2/(1/33))</f>
        <v>#DIV/0!</v>
      </c>
      <c r="BT3" t="e">
        <f>BS3/1000000000</f>
        <v>#DIV/0!</v>
      </c>
      <c r="BU3" s="29"/>
      <c r="BV3" t="e">
        <f>(BU3/$D$3)*$C$3</f>
        <v>#DIV/0!</v>
      </c>
      <c r="BW3" t="e">
        <f>BV3*('Important data + Explanation'!$J$2/(1/33))</f>
        <v>#DIV/0!</v>
      </c>
      <c r="BX3" t="e">
        <f>BW3/1000000000</f>
        <v>#DIV/0!</v>
      </c>
      <c r="BY3" s="29"/>
      <c r="BZ3" t="e">
        <f>(BY3/$D$3)*$C$3</f>
        <v>#DIV/0!</v>
      </c>
      <c r="CA3" t="e">
        <f>BZ3*('Important data + Explanation'!$J$2/(1/33))</f>
        <v>#DIV/0!</v>
      </c>
      <c r="CB3" t="e">
        <f>CA3/1000000000</f>
        <v>#DIV/0!</v>
      </c>
      <c r="CC3" s="29"/>
      <c r="CD3" t="e">
        <f>(CC3/$D$3)*$C$3</f>
        <v>#DIV/0!</v>
      </c>
      <c r="CE3" t="e">
        <f>CD3*('Important data + Explanation'!$J$2/(1/33))</f>
        <v>#DIV/0!</v>
      </c>
      <c r="CF3" t="e">
        <f>CE3/1000000000</f>
        <v>#DIV/0!</v>
      </c>
      <c r="CG3" s="29"/>
      <c r="CH3" t="e">
        <f>(CG3/$D$3)*$C$3</f>
        <v>#DIV/0!</v>
      </c>
      <c r="CI3" t="e">
        <f>CH3*('Important data + Explanation'!$J$2/(1/33))</f>
        <v>#DIV/0!</v>
      </c>
      <c r="CJ3" t="e">
        <f>CI3/1000000000</f>
        <v>#DIV/0!</v>
      </c>
      <c r="CK3" s="29"/>
      <c r="CL3" t="e">
        <f>(CK3/$D$3)*$C$3</f>
        <v>#DIV/0!</v>
      </c>
      <c r="CM3" t="e">
        <f>CL3*('Important data + Explanation'!$J$2/(1/33))</f>
        <v>#DIV/0!</v>
      </c>
      <c r="CN3" t="e">
        <f>CM3/1000000000</f>
        <v>#DIV/0!</v>
      </c>
      <c r="CO3" s="29"/>
      <c r="CP3" t="e">
        <f>(CO3/$D$3)*$C$3</f>
        <v>#DIV/0!</v>
      </c>
      <c r="CQ3" t="e">
        <f>CP3*('Important data + Explanation'!$J$2/(1/33))</f>
        <v>#DIV/0!</v>
      </c>
      <c r="CR3" t="e">
        <f>CQ3/1000000000</f>
        <v>#DIV/0!</v>
      </c>
      <c r="CS3" s="29"/>
      <c r="CT3" t="e">
        <f>(CS3/$D$3)*$C$3</f>
        <v>#DIV/0!</v>
      </c>
      <c r="CU3" t="e">
        <f>CT3*('Important data + Explanation'!$J$2/(1/33))</f>
        <v>#DIV/0!</v>
      </c>
      <c r="CV3" t="e">
        <f>CU3/1000000000</f>
        <v>#DIV/0!</v>
      </c>
      <c r="CW3" s="29"/>
      <c r="CX3" t="e">
        <f>(CW3/$D$3)*$C$3</f>
        <v>#DIV/0!</v>
      </c>
      <c r="CY3" t="e">
        <f>CX3*('Important data + Explanation'!$J$2/(1/33))</f>
        <v>#DIV/0!</v>
      </c>
      <c r="CZ3" t="e">
        <f>CY3/1000000000</f>
        <v>#DIV/0!</v>
      </c>
      <c r="DA3" s="29"/>
      <c r="DB3" t="e">
        <f>(DA3/$D$3)*$C$3</f>
        <v>#DIV/0!</v>
      </c>
      <c r="DC3" t="e">
        <f>DB3*('Important data + Explanation'!$J$2/(1/33))</f>
        <v>#DIV/0!</v>
      </c>
      <c r="DD3" t="e">
        <f>DC3/1000000000</f>
        <v>#DIV/0!</v>
      </c>
      <c r="DE3" s="29"/>
      <c r="DF3" t="e">
        <f>(DE3/$D$3)*$C$3</f>
        <v>#DIV/0!</v>
      </c>
      <c r="DG3" t="e">
        <f>DF3*('Important data + Explanation'!$J$2/(1/33))</f>
        <v>#DIV/0!</v>
      </c>
      <c r="DH3" t="e">
        <f>DG3/1000000000</f>
        <v>#DIV/0!</v>
      </c>
      <c r="DI3" s="29"/>
      <c r="DJ3" t="e">
        <f>(DI3/$D$3)*$C$3</f>
        <v>#DIV/0!</v>
      </c>
      <c r="DK3" t="e">
        <f>DJ3*('Important data + Explanation'!$J$2/(1/33))</f>
        <v>#DIV/0!</v>
      </c>
      <c r="DL3" t="e">
        <f>DK3/1000000000</f>
        <v>#DIV/0!</v>
      </c>
      <c r="DM3" s="29"/>
      <c r="DN3" t="e">
        <f>(DM3/$D$3)*$C$3</f>
        <v>#DIV/0!</v>
      </c>
      <c r="DO3" t="e">
        <f>DN3*('Important data + Explanation'!$J$2/(1/33))</f>
        <v>#DIV/0!</v>
      </c>
      <c r="DP3" t="e">
        <f>DO3/1000000000</f>
        <v>#DIV/0!</v>
      </c>
      <c r="DQ3" s="29"/>
      <c r="DR3" t="e">
        <f>(DQ3/$D$3)*$C$3</f>
        <v>#DIV/0!</v>
      </c>
      <c r="DS3" t="e">
        <f>DR3*('Important data + Explanation'!$J$2/(1/33))</f>
        <v>#DIV/0!</v>
      </c>
      <c r="DT3" t="e">
        <f>DS3/1000000000</f>
        <v>#DIV/0!</v>
      </c>
      <c r="DU3" s="49"/>
      <c r="DV3" s="46"/>
      <c r="DW3" s="46"/>
      <c r="DX3" s="46"/>
      <c r="DY3" s="49"/>
      <c r="DZ3" s="46"/>
      <c r="EA3" s="46"/>
      <c r="EB3" s="46"/>
      <c r="EC3" s="49"/>
      <c r="ED3" s="46"/>
      <c r="EE3" s="46"/>
      <c r="EF3" s="46"/>
      <c r="EG3" s="49"/>
      <c r="EH3" s="46"/>
      <c r="EI3" s="46"/>
      <c r="EJ3" s="46"/>
      <c r="EK3" s="49"/>
      <c r="EL3" s="46"/>
      <c r="EM3" s="46"/>
      <c r="EN3" s="46"/>
      <c r="EO3" s="49"/>
      <c r="EP3" s="46"/>
      <c r="EQ3" s="46"/>
      <c r="ER3" s="46"/>
      <c r="ES3" s="49"/>
      <c r="ET3" s="46"/>
      <c r="EU3" s="46"/>
      <c r="EV3" s="46"/>
      <c r="EW3" s="49"/>
      <c r="EX3" s="46"/>
      <c r="EY3" s="46"/>
      <c r="EZ3" s="46"/>
      <c r="FA3" s="49"/>
      <c r="FB3" s="46"/>
      <c r="FC3" s="46"/>
      <c r="FD3" s="46"/>
      <c r="FE3" s="49"/>
      <c r="FF3" s="46"/>
      <c r="FG3" s="46"/>
      <c r="FH3" s="46"/>
      <c r="FI3" s="49"/>
      <c r="FJ3" s="46"/>
      <c r="FK3" s="46"/>
      <c r="FL3" s="46"/>
      <c r="FM3" s="49"/>
      <c r="FN3" s="46"/>
      <c r="FO3" s="46"/>
      <c r="FP3" s="46"/>
      <c r="FQ3" s="46"/>
      <c r="FR3" s="46"/>
    </row>
    <row r="4" spans="1:174" x14ac:dyDescent="0.25">
      <c r="A4" s="16" t="s">
        <v>6</v>
      </c>
      <c r="B4" s="21">
        <v>4</v>
      </c>
      <c r="C4" s="22">
        <f>0.01*B4*'Important data + Explanation'!$B$9</f>
        <v>8.1333333333333329</v>
      </c>
      <c r="D4" s="27"/>
      <c r="E4" s="29"/>
      <c r="F4" t="e">
        <f>(E4/$D$4)*$C$4</f>
        <v>#DIV/0!</v>
      </c>
      <c r="G4" t="e">
        <f>F4*('Important data + Explanation'!$J$2/(1/33))</f>
        <v>#DIV/0!</v>
      </c>
      <c r="H4" t="e">
        <f t="shared" ref="H4:H39" si="0">G4/1000000000</f>
        <v>#DIV/0!</v>
      </c>
      <c r="I4" s="6"/>
      <c r="J4" t="e">
        <f>(I4/$D$4)*$C$4</f>
        <v>#DIV/0!</v>
      </c>
      <c r="K4" t="e">
        <f>J4*('Important data + Explanation'!$J$2/(1/33))</f>
        <v>#DIV/0!</v>
      </c>
      <c r="L4" t="e">
        <f t="shared" ref="L4:L39" si="1">K4/1000000000</f>
        <v>#DIV/0!</v>
      </c>
      <c r="M4" s="29"/>
      <c r="N4" t="e">
        <f>(M4/$D$4)*$C$4</f>
        <v>#DIV/0!</v>
      </c>
      <c r="O4" t="e">
        <f>N4*('Important data + Explanation'!$J$2/(1/33))</f>
        <v>#DIV/0!</v>
      </c>
      <c r="P4" t="e">
        <f t="shared" ref="P4:P12" si="2">O4/1000000000</f>
        <v>#DIV/0!</v>
      </c>
      <c r="Q4" s="29"/>
      <c r="R4" t="e">
        <f>(Q4/$D$4)*$C$4</f>
        <v>#DIV/0!</v>
      </c>
      <c r="S4" t="e">
        <f>R4*('Important data + Explanation'!$J$2/(1/33))</f>
        <v>#DIV/0!</v>
      </c>
      <c r="T4" t="e">
        <f t="shared" ref="T4:T12" si="3">S4/1000000000</f>
        <v>#DIV/0!</v>
      </c>
      <c r="U4" s="29"/>
      <c r="V4" t="e">
        <f>(U4/$D$4)*$C$4</f>
        <v>#DIV/0!</v>
      </c>
      <c r="W4" t="e">
        <f>V4*('Important data + Explanation'!$J$2/(1/33))</f>
        <v>#DIV/0!</v>
      </c>
      <c r="X4" t="e">
        <f t="shared" ref="X4:X12" si="4">W4/1000000000</f>
        <v>#DIV/0!</v>
      </c>
      <c r="Y4" s="29"/>
      <c r="Z4" t="e">
        <f>(Y4/$D$4)*$C$4</f>
        <v>#DIV/0!</v>
      </c>
      <c r="AA4" t="e">
        <f>Z4*('Important data + Explanation'!$J$2/(1/33))</f>
        <v>#DIV/0!</v>
      </c>
      <c r="AB4" t="e">
        <f t="shared" ref="AB4:AB12" si="5">AA4/1000000000</f>
        <v>#DIV/0!</v>
      </c>
      <c r="AC4" s="29"/>
      <c r="AD4" t="e">
        <f>(AC4/$D$4)*$C$4</f>
        <v>#DIV/0!</v>
      </c>
      <c r="AE4" t="e">
        <f>AD4*('Important data + Explanation'!$J$2/(1/33))</f>
        <v>#DIV/0!</v>
      </c>
      <c r="AF4" t="e">
        <f t="shared" ref="AF4:AF12" si="6">AE4/1000000000</f>
        <v>#DIV/0!</v>
      </c>
      <c r="AG4" s="29"/>
      <c r="AH4" t="e">
        <f>(AG4/$D$4)*$C$4</f>
        <v>#DIV/0!</v>
      </c>
      <c r="AI4" t="e">
        <f>AH4*('Important data + Explanation'!$J$2/(1/33))</f>
        <v>#DIV/0!</v>
      </c>
      <c r="AJ4" t="e">
        <f t="shared" ref="AJ4:AJ12" si="7">AI4/1000000000</f>
        <v>#DIV/0!</v>
      </c>
      <c r="AK4" s="29"/>
      <c r="AL4" t="e">
        <f>(AK4/$D$4)*$C$4</f>
        <v>#DIV/0!</v>
      </c>
      <c r="AM4" t="e">
        <f>AL4*('Important data + Explanation'!$J$2/(1/33))</f>
        <v>#DIV/0!</v>
      </c>
      <c r="AN4" t="e">
        <f t="shared" ref="AN4:AN12" si="8">AM4/1000000000</f>
        <v>#DIV/0!</v>
      </c>
      <c r="AO4" s="29"/>
      <c r="AP4" t="e">
        <f>(AO4/$D$4)*$C$4</f>
        <v>#DIV/0!</v>
      </c>
      <c r="AQ4" t="e">
        <f>AP4*('Important data + Explanation'!$J$2/(1/33))</f>
        <v>#DIV/0!</v>
      </c>
      <c r="AR4" t="e">
        <f t="shared" ref="AR4:AR12" si="9">AQ4/1000000000</f>
        <v>#DIV/0!</v>
      </c>
      <c r="AS4" s="29"/>
      <c r="AT4" t="e">
        <f>(AS4/$D$4)*$C$4</f>
        <v>#DIV/0!</v>
      </c>
      <c r="AU4" t="e">
        <f>AT4*('Important data + Explanation'!$J$2/(1/33))</f>
        <v>#DIV/0!</v>
      </c>
      <c r="AV4" t="e">
        <f t="shared" ref="AV4:AV12" si="10">AU4/1000000000</f>
        <v>#DIV/0!</v>
      </c>
      <c r="AW4" s="29"/>
      <c r="AX4" t="e">
        <f>(AW4/$D$4)*$C$4</f>
        <v>#DIV/0!</v>
      </c>
      <c r="AY4" t="e">
        <f>AX4*('Important data + Explanation'!$J$2/(1/33))</f>
        <v>#DIV/0!</v>
      </c>
      <c r="AZ4" t="e">
        <f t="shared" ref="AZ4:AZ12" si="11">AY4/1000000000</f>
        <v>#DIV/0!</v>
      </c>
      <c r="BA4" s="29"/>
      <c r="BB4" t="e">
        <f>(BA4/$D$4)*$C$4</f>
        <v>#DIV/0!</v>
      </c>
      <c r="BC4" t="e">
        <f>BB4*('Important data + Explanation'!$J$2/(1/33))</f>
        <v>#DIV/0!</v>
      </c>
      <c r="BD4" t="e">
        <f t="shared" ref="BD4:BD12" si="12">BC4/1000000000</f>
        <v>#DIV/0!</v>
      </c>
      <c r="BE4" s="29"/>
      <c r="BF4" t="e">
        <f>(BE4/$D$4)*$C$4</f>
        <v>#DIV/0!</v>
      </c>
      <c r="BG4" t="e">
        <f>BF4*('Important data + Explanation'!$J$2/(1/33))</f>
        <v>#DIV/0!</v>
      </c>
      <c r="BH4" t="e">
        <f t="shared" ref="BH4:BH12" si="13">BG4/1000000000</f>
        <v>#DIV/0!</v>
      </c>
      <c r="BI4" s="29"/>
      <c r="BJ4" t="e">
        <f>(BI4/$D$4)*$C$4</f>
        <v>#DIV/0!</v>
      </c>
      <c r="BK4" t="e">
        <f>BJ4*('Important data + Explanation'!$J$2/(1/33))</f>
        <v>#DIV/0!</v>
      </c>
      <c r="BL4" t="e">
        <f t="shared" ref="BL4:BL12" si="14">BK4/1000000000</f>
        <v>#DIV/0!</v>
      </c>
      <c r="BM4" s="29"/>
      <c r="BN4" t="e">
        <f>(BM4/$D$4)*$C$4</f>
        <v>#DIV/0!</v>
      </c>
      <c r="BO4" t="e">
        <f>BN4*('Important data + Explanation'!$J$2/(1/33))</f>
        <v>#DIV/0!</v>
      </c>
      <c r="BP4" t="e">
        <f t="shared" ref="BP4:BP12" si="15">BO4/1000000000</f>
        <v>#DIV/0!</v>
      </c>
      <c r="BQ4" s="29"/>
      <c r="BR4" t="e">
        <f>(BQ4/$D$4)*$C$4</f>
        <v>#DIV/0!</v>
      </c>
      <c r="BS4" t="e">
        <f>BR4*('Important data + Explanation'!$J$2/(1/33))</f>
        <v>#DIV/0!</v>
      </c>
      <c r="BT4" t="e">
        <f t="shared" ref="BT4:BT12" si="16">BS4/1000000000</f>
        <v>#DIV/0!</v>
      </c>
      <c r="BU4" s="29"/>
      <c r="BV4" t="e">
        <f>(BU4/$D$4)*$C$4</f>
        <v>#DIV/0!</v>
      </c>
      <c r="BW4" t="e">
        <f>BV4*('Important data + Explanation'!$J$2/(1/33))</f>
        <v>#DIV/0!</v>
      </c>
      <c r="BX4" t="e">
        <f t="shared" ref="BX4:BX12" si="17">BW4/1000000000</f>
        <v>#DIV/0!</v>
      </c>
      <c r="BY4" s="29"/>
      <c r="BZ4" t="e">
        <f>(BY4/$D$4)*$C$4</f>
        <v>#DIV/0!</v>
      </c>
      <c r="CA4" t="e">
        <f>BZ4*('Important data + Explanation'!$J$2/(1/33))</f>
        <v>#DIV/0!</v>
      </c>
      <c r="CB4" t="e">
        <f t="shared" ref="CB4:CB12" si="18">CA4/1000000000</f>
        <v>#DIV/0!</v>
      </c>
      <c r="CC4" s="29"/>
      <c r="CD4" t="e">
        <f>(CC4/$D$4)*$C$4</f>
        <v>#DIV/0!</v>
      </c>
      <c r="CE4" t="e">
        <f>CD4*('Important data + Explanation'!$J$2/(1/33))</f>
        <v>#DIV/0!</v>
      </c>
      <c r="CF4" t="e">
        <f t="shared" ref="CF4:CF12" si="19">CE4/1000000000</f>
        <v>#DIV/0!</v>
      </c>
      <c r="CG4" s="29"/>
      <c r="CH4" t="e">
        <f>(CG4/$D$4)*$C$4</f>
        <v>#DIV/0!</v>
      </c>
      <c r="CI4" t="e">
        <f>CH4*('Important data + Explanation'!$J$2/(1/33))</f>
        <v>#DIV/0!</v>
      </c>
      <c r="CJ4" t="e">
        <f t="shared" ref="CJ4:CJ12" si="20">CI4/1000000000</f>
        <v>#DIV/0!</v>
      </c>
      <c r="CK4" s="29"/>
      <c r="CL4" t="e">
        <f>(CK4/$D$4)*$C$4</f>
        <v>#DIV/0!</v>
      </c>
      <c r="CM4" t="e">
        <f>CL4*('Important data + Explanation'!$J$2/(1/33))</f>
        <v>#DIV/0!</v>
      </c>
      <c r="CN4" t="e">
        <f t="shared" ref="CN4:CN12" si="21">CM4/1000000000</f>
        <v>#DIV/0!</v>
      </c>
      <c r="CO4" s="29"/>
      <c r="CP4" t="e">
        <f>(CO4/$D$4)*$C$4</f>
        <v>#DIV/0!</v>
      </c>
      <c r="CQ4" t="e">
        <f>CP4*('Important data + Explanation'!$J$2/(1/33))</f>
        <v>#DIV/0!</v>
      </c>
      <c r="CR4" t="e">
        <f t="shared" ref="CR4:CR12" si="22">CQ4/1000000000</f>
        <v>#DIV/0!</v>
      </c>
      <c r="CS4" s="29"/>
      <c r="CT4" t="e">
        <f>(CS4/$D$4)*$C$4</f>
        <v>#DIV/0!</v>
      </c>
      <c r="CU4" t="e">
        <f>CT4*('Important data + Explanation'!$J$2/(1/33))</f>
        <v>#DIV/0!</v>
      </c>
      <c r="CV4" t="e">
        <f t="shared" ref="CV4:CV12" si="23">CU4/1000000000</f>
        <v>#DIV/0!</v>
      </c>
      <c r="CW4" s="29"/>
      <c r="CX4" t="e">
        <f>(CW4/$D$4)*$C$4</f>
        <v>#DIV/0!</v>
      </c>
      <c r="CY4" t="e">
        <f>CX4*('Important data + Explanation'!$J$2/(1/33))</f>
        <v>#DIV/0!</v>
      </c>
      <c r="CZ4" t="e">
        <f t="shared" ref="CZ4:CZ12" si="24">CY4/1000000000</f>
        <v>#DIV/0!</v>
      </c>
      <c r="DA4" s="29"/>
      <c r="DB4" t="e">
        <f>(DA4/$D$4)*$C$4</f>
        <v>#DIV/0!</v>
      </c>
      <c r="DC4" t="e">
        <f>DB4*('Important data + Explanation'!$J$2/(1/33))</f>
        <v>#DIV/0!</v>
      </c>
      <c r="DD4" t="e">
        <f t="shared" ref="DD4:DD12" si="25">DC4/1000000000</f>
        <v>#DIV/0!</v>
      </c>
      <c r="DE4" s="29"/>
      <c r="DF4" t="e">
        <f>(DE4/$D$4)*$C$4</f>
        <v>#DIV/0!</v>
      </c>
      <c r="DG4" t="e">
        <f>DF4*('Important data + Explanation'!$J$2/(1/33))</f>
        <v>#DIV/0!</v>
      </c>
      <c r="DH4" t="e">
        <f t="shared" ref="DH4:DH12" si="26">DG4/1000000000</f>
        <v>#DIV/0!</v>
      </c>
      <c r="DI4" s="29"/>
      <c r="DJ4" t="e">
        <f>(DI4/$D$4)*$C$4</f>
        <v>#DIV/0!</v>
      </c>
      <c r="DK4" t="e">
        <f>DJ4*('Important data + Explanation'!$J$2/(1/33))</f>
        <v>#DIV/0!</v>
      </c>
      <c r="DL4" t="e">
        <f t="shared" ref="DL4:DL12" si="27">DK4/1000000000</f>
        <v>#DIV/0!</v>
      </c>
      <c r="DM4" s="29"/>
      <c r="DN4" t="e">
        <f>(DM4/$D$4)*$C$4</f>
        <v>#DIV/0!</v>
      </c>
      <c r="DO4" t="e">
        <f>DN4*('Important data + Explanation'!$J$2/(1/33))</f>
        <v>#DIV/0!</v>
      </c>
      <c r="DP4" t="e">
        <f t="shared" ref="DP4:DP12" si="28">DO4/1000000000</f>
        <v>#DIV/0!</v>
      </c>
      <c r="DQ4" s="29"/>
      <c r="DR4" t="e">
        <f>(DQ4/$D$4)*$C$4</f>
        <v>#DIV/0!</v>
      </c>
      <c r="DS4" t="e">
        <f>DR4*('Important data + Explanation'!$J$2/(1/33))</f>
        <v>#DIV/0!</v>
      </c>
      <c r="DT4" t="e">
        <f t="shared" ref="DT4:DT12" si="29">DS4/1000000000</f>
        <v>#DIV/0!</v>
      </c>
      <c r="DU4" s="49"/>
      <c r="DV4" s="46"/>
      <c r="DW4" s="46"/>
      <c r="DX4" s="46"/>
      <c r="DY4" s="49"/>
      <c r="DZ4" s="46"/>
      <c r="EA4" s="46"/>
      <c r="EB4" s="46"/>
      <c r="EC4" s="49"/>
      <c r="ED4" s="46"/>
      <c r="EE4" s="46"/>
      <c r="EF4" s="46"/>
      <c r="EG4" s="49"/>
      <c r="EH4" s="46"/>
      <c r="EI4" s="46"/>
      <c r="EJ4" s="46"/>
      <c r="EK4" s="49"/>
      <c r="EL4" s="46"/>
      <c r="EM4" s="46"/>
      <c r="EN4" s="46"/>
      <c r="EO4" s="49"/>
      <c r="EP4" s="46"/>
      <c r="EQ4" s="46"/>
      <c r="ER4" s="46"/>
      <c r="ES4" s="49"/>
      <c r="ET4" s="46"/>
      <c r="EU4" s="46"/>
      <c r="EV4" s="46"/>
      <c r="EW4" s="49"/>
      <c r="EX4" s="46"/>
      <c r="EY4" s="46"/>
      <c r="EZ4" s="46"/>
      <c r="FA4" s="49"/>
      <c r="FB4" s="46"/>
      <c r="FC4" s="46"/>
      <c r="FD4" s="46"/>
      <c r="FE4" s="49"/>
      <c r="FF4" s="46"/>
      <c r="FG4" s="46"/>
      <c r="FH4" s="46"/>
      <c r="FI4" s="49"/>
      <c r="FJ4" s="46"/>
      <c r="FK4" s="46"/>
      <c r="FL4" s="46"/>
      <c r="FM4" s="49"/>
      <c r="FN4" s="46"/>
      <c r="FO4" s="46"/>
      <c r="FP4" s="46"/>
      <c r="FQ4" s="46"/>
      <c r="FR4" s="46"/>
    </row>
    <row r="5" spans="1:174" x14ac:dyDescent="0.25">
      <c r="A5" s="16" t="s">
        <v>7</v>
      </c>
      <c r="B5" s="21">
        <v>4</v>
      </c>
      <c r="C5" s="22">
        <f>0.01*B5*'Important data + Explanation'!$B$9</f>
        <v>8.1333333333333329</v>
      </c>
      <c r="D5" s="27">
        <v>8043548.5999999996</v>
      </c>
      <c r="E5" s="29"/>
      <c r="F5">
        <f>(E5/$D$5)*$C$5</f>
        <v>0</v>
      </c>
      <c r="G5">
        <f>F5*('Important data + Explanation'!$J$2/(1/33))</f>
        <v>0</v>
      </c>
      <c r="H5">
        <f t="shared" si="0"/>
        <v>0</v>
      </c>
      <c r="I5" s="6"/>
      <c r="J5">
        <f>(I5/$D$5)*$C$5</f>
        <v>0</v>
      </c>
      <c r="K5">
        <f>J5*('Important data + Explanation'!$J$2/(1/33))</f>
        <v>0</v>
      </c>
      <c r="L5">
        <f t="shared" si="1"/>
        <v>0</v>
      </c>
      <c r="M5" s="29"/>
      <c r="N5">
        <f>(M5/$D$5)*$C$5</f>
        <v>0</v>
      </c>
      <c r="O5">
        <f>N5*('Important data + Explanation'!$J$2/(1/33))</f>
        <v>0</v>
      </c>
      <c r="P5">
        <f t="shared" si="2"/>
        <v>0</v>
      </c>
      <c r="Q5" s="29"/>
      <c r="R5">
        <f>(Q5/$D$5)*$C$5</f>
        <v>0</v>
      </c>
      <c r="S5">
        <f>R5*('Important data + Explanation'!$J$2/(1/33))</f>
        <v>0</v>
      </c>
      <c r="T5">
        <f t="shared" si="3"/>
        <v>0</v>
      </c>
      <c r="U5" s="29"/>
      <c r="V5">
        <f>(U5/$D$5)*$C$5</f>
        <v>0</v>
      </c>
      <c r="W5">
        <f>V5*('Important data + Explanation'!$J$2/(1/33))</f>
        <v>0</v>
      </c>
      <c r="X5">
        <f t="shared" si="4"/>
        <v>0</v>
      </c>
      <c r="Y5" s="29"/>
      <c r="Z5">
        <f>(Y5/$D$5)*$C$5</f>
        <v>0</v>
      </c>
      <c r="AA5">
        <f>Z5*('Important data + Explanation'!$J$2/(1/33))</f>
        <v>0</v>
      </c>
      <c r="AB5">
        <f t="shared" si="5"/>
        <v>0</v>
      </c>
      <c r="AC5" s="29"/>
      <c r="AD5">
        <f>(AC5/$D$5)*$C$5</f>
        <v>0</v>
      </c>
      <c r="AE5">
        <f>AD5*('Important data + Explanation'!$J$2/(1/33))</f>
        <v>0</v>
      </c>
      <c r="AF5">
        <f t="shared" si="6"/>
        <v>0</v>
      </c>
      <c r="AG5" s="29"/>
      <c r="AH5">
        <f>(AG5/$D$5)*$C$5</f>
        <v>0</v>
      </c>
      <c r="AI5">
        <f>AH5*('Important data + Explanation'!$J$2/(1/33))</f>
        <v>0</v>
      </c>
      <c r="AJ5">
        <f t="shared" si="7"/>
        <v>0</v>
      </c>
      <c r="AK5" s="29"/>
      <c r="AL5">
        <f>(AK5/$D$5)*$C$5</f>
        <v>0</v>
      </c>
      <c r="AM5">
        <f>AL5*('Important data + Explanation'!$J$2/(1/33))</f>
        <v>0</v>
      </c>
      <c r="AN5">
        <f t="shared" si="8"/>
        <v>0</v>
      </c>
      <c r="AO5" s="29"/>
      <c r="AP5">
        <f>(AO5/$D$5)*$C$5</f>
        <v>0</v>
      </c>
      <c r="AQ5">
        <f>AP5*('Important data + Explanation'!$J$2/(1/33))</f>
        <v>0</v>
      </c>
      <c r="AR5">
        <f t="shared" si="9"/>
        <v>0</v>
      </c>
      <c r="AS5" s="29"/>
      <c r="AT5">
        <f>(AS5/$D$5)*$C$5</f>
        <v>0</v>
      </c>
      <c r="AU5">
        <f>AT5*('Important data + Explanation'!$J$2/(1/33))</f>
        <v>0</v>
      </c>
      <c r="AV5">
        <f t="shared" si="10"/>
        <v>0</v>
      </c>
      <c r="AW5" s="29"/>
      <c r="AX5">
        <f>(AW5/$D$5)*$C$5</f>
        <v>0</v>
      </c>
      <c r="AY5">
        <f>AX5*('Important data + Explanation'!$J$2/(1/33))</f>
        <v>0</v>
      </c>
      <c r="AZ5">
        <f t="shared" si="11"/>
        <v>0</v>
      </c>
      <c r="BA5" s="29"/>
      <c r="BB5">
        <f>(BA5/$D$5)*$C$5</f>
        <v>0</v>
      </c>
      <c r="BC5">
        <f>BB5*('Important data + Explanation'!$J$2/(1/33))</f>
        <v>0</v>
      </c>
      <c r="BD5">
        <f t="shared" si="12"/>
        <v>0</v>
      </c>
      <c r="BE5" s="29"/>
      <c r="BF5">
        <f>(BE5/$D$5)*$C$5</f>
        <v>0</v>
      </c>
      <c r="BG5">
        <f>BF5*('Important data + Explanation'!$J$2/(1/33))</f>
        <v>0</v>
      </c>
      <c r="BH5">
        <f t="shared" si="13"/>
        <v>0</v>
      </c>
      <c r="BI5" s="29"/>
      <c r="BJ5">
        <f>(BI5/$D$5)*$C$5</f>
        <v>0</v>
      </c>
      <c r="BK5">
        <f>BJ5*('Important data + Explanation'!$J$2/(1/33))</f>
        <v>0</v>
      </c>
      <c r="BL5">
        <f t="shared" si="14"/>
        <v>0</v>
      </c>
      <c r="BM5" s="29"/>
      <c r="BN5">
        <f>(BM5/$D$5)*$C$5</f>
        <v>0</v>
      </c>
      <c r="BO5">
        <f>BN5*('Important data + Explanation'!$J$2/(1/33))</f>
        <v>0</v>
      </c>
      <c r="BP5">
        <f t="shared" si="15"/>
        <v>0</v>
      </c>
      <c r="BQ5" s="29"/>
      <c r="BR5">
        <f>(BQ5/$D$5)*$C$5</f>
        <v>0</v>
      </c>
      <c r="BS5">
        <f>BR5*('Important data + Explanation'!$J$2/(1/33))</f>
        <v>0</v>
      </c>
      <c r="BT5">
        <f t="shared" si="16"/>
        <v>0</v>
      </c>
      <c r="BU5" s="29"/>
      <c r="BV5">
        <f>(BU5/$D$5)*$C$5</f>
        <v>0</v>
      </c>
      <c r="BW5">
        <f>BV5*('Important data + Explanation'!$J$2/(1/33))</f>
        <v>0</v>
      </c>
      <c r="BX5">
        <f t="shared" si="17"/>
        <v>0</v>
      </c>
      <c r="BY5" s="29"/>
      <c r="BZ5">
        <f>(BY5/$D$5)*$C$5</f>
        <v>0</v>
      </c>
      <c r="CA5">
        <f>BZ5*('Important data + Explanation'!$J$2/(1/33))</f>
        <v>0</v>
      </c>
      <c r="CB5">
        <f t="shared" si="18"/>
        <v>0</v>
      </c>
      <c r="CC5" s="29"/>
      <c r="CD5">
        <f>(CC5/$D$5)*$C$5</f>
        <v>0</v>
      </c>
      <c r="CE5">
        <f>CD5*('Important data + Explanation'!$J$2/(1/33))</f>
        <v>0</v>
      </c>
      <c r="CF5">
        <f t="shared" si="19"/>
        <v>0</v>
      </c>
      <c r="CG5" s="29"/>
      <c r="CH5">
        <f>(CG5/$D$5)*$C$5</f>
        <v>0</v>
      </c>
      <c r="CI5">
        <f>CH5*('Important data + Explanation'!$J$2/(1/33))</f>
        <v>0</v>
      </c>
      <c r="CJ5">
        <f t="shared" si="20"/>
        <v>0</v>
      </c>
      <c r="CK5" s="29"/>
      <c r="CL5">
        <f>(CK5/$D$5)*$C$5</f>
        <v>0</v>
      </c>
      <c r="CM5">
        <f>CL5*('Important data + Explanation'!$J$2/(1/33))</f>
        <v>0</v>
      </c>
      <c r="CN5">
        <f t="shared" si="21"/>
        <v>0</v>
      </c>
      <c r="CO5" s="29"/>
      <c r="CP5">
        <f>(CO5/$D$5)*$C$5</f>
        <v>0</v>
      </c>
      <c r="CQ5">
        <f>CP5*('Important data + Explanation'!$J$2/(1/33))</f>
        <v>0</v>
      </c>
      <c r="CR5">
        <f t="shared" si="22"/>
        <v>0</v>
      </c>
      <c r="CS5" s="29"/>
      <c r="CT5">
        <f>(CS5/$D$5)*$C$5</f>
        <v>0</v>
      </c>
      <c r="CU5">
        <f>CT5*('Important data + Explanation'!$J$2/(1/33))</f>
        <v>0</v>
      </c>
      <c r="CV5">
        <f t="shared" si="23"/>
        <v>0</v>
      </c>
      <c r="CW5" s="29"/>
      <c r="CX5">
        <f>(CW5/$D$5)*$C$5</f>
        <v>0</v>
      </c>
      <c r="CY5">
        <f>CX5*('Important data + Explanation'!$J$2/(1/33))</f>
        <v>0</v>
      </c>
      <c r="CZ5">
        <f t="shared" si="24"/>
        <v>0</v>
      </c>
      <c r="DA5" s="29"/>
      <c r="DB5">
        <f>(DA5/$D$5)*$C$5</f>
        <v>0</v>
      </c>
      <c r="DC5">
        <f>DB5*('Important data + Explanation'!$J$2/(1/33))</f>
        <v>0</v>
      </c>
      <c r="DD5">
        <f t="shared" si="25"/>
        <v>0</v>
      </c>
      <c r="DE5" s="29"/>
      <c r="DF5">
        <f>(DE5/$D$5)*$C$5</f>
        <v>0</v>
      </c>
      <c r="DG5">
        <f>DF5*('Important data + Explanation'!$J$2/(1/33))</f>
        <v>0</v>
      </c>
      <c r="DH5">
        <f t="shared" si="26"/>
        <v>0</v>
      </c>
      <c r="DI5" s="29"/>
      <c r="DJ5">
        <f>(DI5/$D$5)*$C$5</f>
        <v>0</v>
      </c>
      <c r="DK5">
        <f>DJ5*('Important data + Explanation'!$J$2/(1/33))</f>
        <v>0</v>
      </c>
      <c r="DL5">
        <f t="shared" si="27"/>
        <v>0</v>
      </c>
      <c r="DM5" s="29"/>
      <c r="DN5">
        <f>(DM5/$D$5)*$C$5</f>
        <v>0</v>
      </c>
      <c r="DO5">
        <f>DN5*('Important data + Explanation'!$J$2/(1/33))</f>
        <v>0</v>
      </c>
      <c r="DP5">
        <f t="shared" si="28"/>
        <v>0</v>
      </c>
      <c r="DQ5" s="29"/>
      <c r="DR5">
        <f>(DQ5/$D$5)*$C$5</f>
        <v>0</v>
      </c>
      <c r="DS5">
        <f>DR5*('Important data + Explanation'!$J$2/(1/33))</f>
        <v>0</v>
      </c>
      <c r="DT5">
        <f t="shared" si="29"/>
        <v>0</v>
      </c>
      <c r="DU5" s="49"/>
      <c r="DV5" s="46"/>
      <c r="DW5" s="46"/>
      <c r="DX5" s="46"/>
      <c r="DY5" s="49"/>
      <c r="DZ5" s="46"/>
      <c r="EA5" s="46"/>
      <c r="EB5" s="46"/>
      <c r="EC5" s="49"/>
      <c r="ED5" s="46"/>
      <c r="EE5" s="46"/>
      <c r="EF5" s="46"/>
      <c r="EG5" s="49"/>
      <c r="EH5" s="46"/>
      <c r="EI5" s="46"/>
      <c r="EJ5" s="46"/>
      <c r="EK5" s="49"/>
      <c r="EL5" s="46"/>
      <c r="EM5" s="46"/>
      <c r="EN5" s="46"/>
      <c r="EO5" s="49"/>
      <c r="EP5" s="46"/>
      <c r="EQ5" s="46"/>
      <c r="ER5" s="46"/>
      <c r="ES5" s="49"/>
      <c r="ET5" s="46"/>
      <c r="EU5" s="46"/>
      <c r="EV5" s="46"/>
      <c r="EW5" s="49"/>
      <c r="EX5" s="46"/>
      <c r="EY5" s="46"/>
      <c r="EZ5" s="46"/>
      <c r="FA5" s="49"/>
      <c r="FB5" s="46"/>
      <c r="FC5" s="46"/>
      <c r="FD5" s="46"/>
      <c r="FE5" s="49"/>
      <c r="FF5" s="46"/>
      <c r="FG5" s="46"/>
      <c r="FH5" s="46"/>
      <c r="FI5" s="49"/>
      <c r="FJ5" s="46"/>
      <c r="FK5" s="46"/>
      <c r="FL5" s="46"/>
      <c r="FM5" s="49"/>
      <c r="FN5" s="46"/>
      <c r="FO5" s="46"/>
      <c r="FP5" s="46"/>
      <c r="FQ5" s="46"/>
      <c r="FR5" s="46"/>
    </row>
    <row r="6" spans="1:174" ht="15.75" x14ac:dyDescent="0.3">
      <c r="A6" s="16" t="s">
        <v>8</v>
      </c>
      <c r="B6" s="21">
        <v>4</v>
      </c>
      <c r="C6" s="22">
        <f>0.01*B6*'Important data + Explanation'!$B$9</f>
        <v>8.1333333333333329</v>
      </c>
      <c r="D6" s="27">
        <v>8043548.5999999996</v>
      </c>
      <c r="E6" s="30"/>
      <c r="F6">
        <f>(E6/$D$6)*$C$6</f>
        <v>0</v>
      </c>
      <c r="G6">
        <f>F6*('Important data + Explanation'!$J$2/(1/33))</f>
        <v>0</v>
      </c>
      <c r="H6">
        <f t="shared" si="0"/>
        <v>0</v>
      </c>
      <c r="I6" s="7"/>
      <c r="J6">
        <f>(I6/$D$6)*$C$6</f>
        <v>0</v>
      </c>
      <c r="K6">
        <f>J6*('Important data + Explanation'!$J$2/(1/33))</f>
        <v>0</v>
      </c>
      <c r="L6">
        <f t="shared" si="1"/>
        <v>0</v>
      </c>
      <c r="M6" s="30"/>
      <c r="N6">
        <f>(M6/$D$6)*$C$6</f>
        <v>0</v>
      </c>
      <c r="O6">
        <f>N6*('Important data + Explanation'!$J$2/(1/33))</f>
        <v>0</v>
      </c>
      <c r="P6">
        <f t="shared" si="2"/>
        <v>0</v>
      </c>
      <c r="Q6" s="30"/>
      <c r="R6">
        <f>(Q6/$D$6)*$C$6</f>
        <v>0</v>
      </c>
      <c r="S6">
        <f>R6*('Important data + Explanation'!$J$2/(1/33))</f>
        <v>0</v>
      </c>
      <c r="T6">
        <f t="shared" si="3"/>
        <v>0</v>
      </c>
      <c r="U6" s="30"/>
      <c r="V6">
        <f>(U6/$D$6)*$C$6</f>
        <v>0</v>
      </c>
      <c r="W6">
        <f>V6*('Important data + Explanation'!$J$2/(1/33))</f>
        <v>0</v>
      </c>
      <c r="X6">
        <f t="shared" si="4"/>
        <v>0</v>
      </c>
      <c r="Y6" s="30"/>
      <c r="Z6">
        <f>(Y6/$D$6)*$C$6</f>
        <v>0</v>
      </c>
      <c r="AA6">
        <f>Z6*('Important data + Explanation'!$J$2/(1/33))</f>
        <v>0</v>
      </c>
      <c r="AB6">
        <f t="shared" si="5"/>
        <v>0</v>
      </c>
      <c r="AC6" s="30"/>
      <c r="AD6">
        <f>(AC6/$D$6)*$C$6</f>
        <v>0</v>
      </c>
      <c r="AE6">
        <f>AD6*('Important data + Explanation'!$J$2/(1/33))</f>
        <v>0</v>
      </c>
      <c r="AF6">
        <f t="shared" si="6"/>
        <v>0</v>
      </c>
      <c r="AG6" s="30"/>
      <c r="AH6">
        <f>(AG6/$D$6)*$C$6</f>
        <v>0</v>
      </c>
      <c r="AI6">
        <f>AH6*('Important data + Explanation'!$J$2/(1/33))</f>
        <v>0</v>
      </c>
      <c r="AJ6">
        <f t="shared" si="7"/>
        <v>0</v>
      </c>
      <c r="AK6" s="30"/>
      <c r="AL6">
        <f>(AK6/$D$6)*$C$6</f>
        <v>0</v>
      </c>
      <c r="AM6">
        <f>AL6*('Important data + Explanation'!$J$2/(1/33))</f>
        <v>0</v>
      </c>
      <c r="AN6">
        <f t="shared" si="8"/>
        <v>0</v>
      </c>
      <c r="AO6" s="30"/>
      <c r="AP6">
        <f>(AO6/$D$6)*$C$6</f>
        <v>0</v>
      </c>
      <c r="AQ6">
        <f>AP6*('Important data + Explanation'!$J$2/(1/33))</f>
        <v>0</v>
      </c>
      <c r="AR6">
        <f t="shared" si="9"/>
        <v>0</v>
      </c>
      <c r="AS6" s="30"/>
      <c r="AT6">
        <f>(AS6/$D$6)*$C$6</f>
        <v>0</v>
      </c>
      <c r="AU6">
        <f>AT6*('Important data + Explanation'!$J$2/(1/33))</f>
        <v>0</v>
      </c>
      <c r="AV6">
        <f t="shared" si="10"/>
        <v>0</v>
      </c>
      <c r="AW6" s="30"/>
      <c r="AX6">
        <f>(AW6/$D$6)*$C$6</f>
        <v>0</v>
      </c>
      <c r="AY6">
        <f>AX6*('Important data + Explanation'!$J$2/(1/33))</f>
        <v>0</v>
      </c>
      <c r="AZ6">
        <f t="shared" si="11"/>
        <v>0</v>
      </c>
      <c r="BA6" s="30"/>
      <c r="BB6">
        <f>(BA6/$D$6)*$C$6</f>
        <v>0</v>
      </c>
      <c r="BC6">
        <f>BB6*('Important data + Explanation'!$J$2/(1/33))</f>
        <v>0</v>
      </c>
      <c r="BD6">
        <f t="shared" si="12"/>
        <v>0</v>
      </c>
      <c r="BE6" s="30"/>
      <c r="BF6">
        <f>(BE6/$D$6)*$C$6</f>
        <v>0</v>
      </c>
      <c r="BG6">
        <f>BF6*('Important data + Explanation'!$J$2/(1/33))</f>
        <v>0</v>
      </c>
      <c r="BH6">
        <f t="shared" si="13"/>
        <v>0</v>
      </c>
      <c r="BI6" s="30"/>
      <c r="BJ6">
        <f>(BI6/$D$6)*$C$6</f>
        <v>0</v>
      </c>
      <c r="BK6">
        <f>BJ6*('Important data + Explanation'!$J$2/(1/33))</f>
        <v>0</v>
      </c>
      <c r="BL6">
        <f t="shared" si="14"/>
        <v>0</v>
      </c>
      <c r="BM6" s="30"/>
      <c r="BN6">
        <f>(BM6/$D$6)*$C$6</f>
        <v>0</v>
      </c>
      <c r="BO6">
        <f>BN6*('Important data + Explanation'!$J$2/(1/33))</f>
        <v>0</v>
      </c>
      <c r="BP6">
        <f t="shared" si="15"/>
        <v>0</v>
      </c>
      <c r="BQ6" s="30"/>
      <c r="BR6">
        <f>(BQ6/$D$6)*$C$6</f>
        <v>0</v>
      </c>
      <c r="BS6">
        <f>BR6*('Important data + Explanation'!$J$2/(1/33))</f>
        <v>0</v>
      </c>
      <c r="BT6">
        <f t="shared" si="16"/>
        <v>0</v>
      </c>
      <c r="BU6" s="30"/>
      <c r="BV6">
        <f>(BU6/$D$6)*$C$6</f>
        <v>0</v>
      </c>
      <c r="BW6">
        <f>BV6*('Important data + Explanation'!$J$2/(1/33))</f>
        <v>0</v>
      </c>
      <c r="BX6">
        <f t="shared" si="17"/>
        <v>0</v>
      </c>
      <c r="BY6" s="30"/>
      <c r="BZ6">
        <f>(BY6/$D$6)*$C$6</f>
        <v>0</v>
      </c>
      <c r="CA6">
        <f>BZ6*('Important data + Explanation'!$J$2/(1/33))</f>
        <v>0</v>
      </c>
      <c r="CB6">
        <f t="shared" si="18"/>
        <v>0</v>
      </c>
      <c r="CC6" s="30"/>
      <c r="CD6">
        <f>(CC6/$D$6)*$C$6</f>
        <v>0</v>
      </c>
      <c r="CE6">
        <f>CD6*('Important data + Explanation'!$J$2/(1/33))</f>
        <v>0</v>
      </c>
      <c r="CF6">
        <f t="shared" si="19"/>
        <v>0</v>
      </c>
      <c r="CG6" s="30"/>
      <c r="CH6">
        <f>(CG6/$D$6)*$C$6</f>
        <v>0</v>
      </c>
      <c r="CI6">
        <f>CH6*('Important data + Explanation'!$J$2/(1/33))</f>
        <v>0</v>
      </c>
      <c r="CJ6">
        <f t="shared" si="20"/>
        <v>0</v>
      </c>
      <c r="CK6" s="30"/>
      <c r="CL6">
        <f>(CK6/$D$6)*$C$6</f>
        <v>0</v>
      </c>
      <c r="CM6">
        <f>CL6*('Important data + Explanation'!$J$2/(1/33))</f>
        <v>0</v>
      </c>
      <c r="CN6">
        <f t="shared" si="21"/>
        <v>0</v>
      </c>
      <c r="CO6" s="30"/>
      <c r="CP6">
        <f>(CO6/$D$6)*$C$6</f>
        <v>0</v>
      </c>
      <c r="CQ6">
        <f>CP6*('Important data + Explanation'!$J$2/(1/33))</f>
        <v>0</v>
      </c>
      <c r="CR6">
        <f t="shared" si="22"/>
        <v>0</v>
      </c>
      <c r="CS6" s="30"/>
      <c r="CT6">
        <f>(CS6/$D$6)*$C$6</f>
        <v>0</v>
      </c>
      <c r="CU6">
        <f>CT6*('Important data + Explanation'!$J$2/(1/33))</f>
        <v>0</v>
      </c>
      <c r="CV6">
        <f t="shared" si="23"/>
        <v>0</v>
      </c>
      <c r="CW6" s="30"/>
      <c r="CX6">
        <f>(CW6/$D$6)*$C$6</f>
        <v>0</v>
      </c>
      <c r="CY6">
        <f>CX6*('Important data + Explanation'!$J$2/(1/33))</f>
        <v>0</v>
      </c>
      <c r="CZ6">
        <f t="shared" si="24"/>
        <v>0</v>
      </c>
      <c r="DA6" s="30"/>
      <c r="DB6">
        <f>(DA6/$D$6)*$C$6</f>
        <v>0</v>
      </c>
      <c r="DC6">
        <f>DB6*('Important data + Explanation'!$J$2/(1/33))</f>
        <v>0</v>
      </c>
      <c r="DD6">
        <f t="shared" si="25"/>
        <v>0</v>
      </c>
      <c r="DE6" s="30"/>
      <c r="DF6">
        <f>(DE6/$D$6)*$C$6</f>
        <v>0</v>
      </c>
      <c r="DG6">
        <f>DF6*('Important data + Explanation'!$J$2/(1/33))</f>
        <v>0</v>
      </c>
      <c r="DH6">
        <f t="shared" si="26"/>
        <v>0</v>
      </c>
      <c r="DI6" s="30"/>
      <c r="DJ6">
        <f>(DI6/$D$6)*$C$6</f>
        <v>0</v>
      </c>
      <c r="DK6">
        <f>DJ6*('Important data + Explanation'!$J$2/(1/33))</f>
        <v>0</v>
      </c>
      <c r="DL6">
        <f t="shared" si="27"/>
        <v>0</v>
      </c>
      <c r="DM6" s="30"/>
      <c r="DN6">
        <f>(DM6/$D$6)*$C$6</f>
        <v>0</v>
      </c>
      <c r="DO6">
        <f>DN6*('Important data + Explanation'!$J$2/(1/33))</f>
        <v>0</v>
      </c>
      <c r="DP6">
        <f t="shared" si="28"/>
        <v>0</v>
      </c>
      <c r="DQ6" s="30"/>
      <c r="DR6">
        <f>(DQ6/$D$6)*$C$6</f>
        <v>0</v>
      </c>
      <c r="DS6">
        <f>DR6*('Important data + Explanation'!$J$2/(1/33))</f>
        <v>0</v>
      </c>
      <c r="DT6">
        <f t="shared" si="29"/>
        <v>0</v>
      </c>
      <c r="DU6" s="50"/>
      <c r="DV6" s="46"/>
      <c r="DW6" s="46"/>
      <c r="DX6" s="46"/>
      <c r="DY6" s="50"/>
      <c r="DZ6" s="46"/>
      <c r="EA6" s="46"/>
      <c r="EB6" s="46"/>
      <c r="EC6" s="50"/>
      <c r="ED6" s="46"/>
      <c r="EE6" s="46"/>
      <c r="EF6" s="46"/>
      <c r="EG6" s="50"/>
      <c r="EH6" s="46"/>
      <c r="EI6" s="46"/>
      <c r="EJ6" s="46"/>
      <c r="EK6" s="50"/>
      <c r="EL6" s="46"/>
      <c r="EM6" s="46"/>
      <c r="EN6" s="46"/>
      <c r="EO6" s="50"/>
      <c r="EP6" s="46"/>
      <c r="EQ6" s="46"/>
      <c r="ER6" s="46"/>
      <c r="ES6" s="50"/>
      <c r="ET6" s="46"/>
      <c r="EU6" s="46"/>
      <c r="EV6" s="46"/>
      <c r="EW6" s="50"/>
      <c r="EX6" s="46"/>
      <c r="EY6" s="46"/>
      <c r="EZ6" s="46"/>
      <c r="FA6" s="50"/>
      <c r="FB6" s="46"/>
      <c r="FC6" s="46"/>
      <c r="FD6" s="46"/>
      <c r="FE6" s="50"/>
      <c r="FF6" s="46"/>
      <c r="FG6" s="46"/>
      <c r="FH6" s="46"/>
      <c r="FI6" s="50"/>
      <c r="FJ6" s="46"/>
      <c r="FK6" s="46"/>
      <c r="FL6" s="46"/>
      <c r="FM6" s="50"/>
      <c r="FN6" s="46"/>
      <c r="FO6" s="46"/>
      <c r="FP6" s="46"/>
      <c r="FQ6" s="46"/>
      <c r="FR6" s="46"/>
    </row>
    <row r="7" spans="1:174" ht="15.75" x14ac:dyDescent="0.3">
      <c r="A7" s="16" t="s">
        <v>9</v>
      </c>
      <c r="B7" s="21">
        <v>2</v>
      </c>
      <c r="C7" s="22">
        <f>0.01*B7*'Important data + Explanation'!$B$9</f>
        <v>4.0666666666666664</v>
      </c>
      <c r="D7" s="27">
        <v>4176858.8</v>
      </c>
      <c r="E7" s="30"/>
      <c r="F7">
        <f>(E7/$D$7)*$C$7</f>
        <v>0</v>
      </c>
      <c r="G7">
        <f>F7*('Important data + Explanation'!$J$2/(1/33))</f>
        <v>0</v>
      </c>
      <c r="H7">
        <f t="shared" si="0"/>
        <v>0</v>
      </c>
      <c r="I7" s="7"/>
      <c r="J7">
        <f>(I7/$D$7)*$C$7</f>
        <v>0</v>
      </c>
      <c r="K7">
        <f>J7*('Important data + Explanation'!$J$2/(1/33))</f>
        <v>0</v>
      </c>
      <c r="L7">
        <f t="shared" si="1"/>
        <v>0</v>
      </c>
      <c r="M7" s="30"/>
      <c r="N7">
        <f>(M7/$D$7)*$C$7</f>
        <v>0</v>
      </c>
      <c r="O7">
        <f>N7*('Important data + Explanation'!$J$2/(1/33))</f>
        <v>0</v>
      </c>
      <c r="P7">
        <f t="shared" si="2"/>
        <v>0</v>
      </c>
      <c r="Q7" s="30"/>
      <c r="R7">
        <f>(Q7/$D$7)*$C$7</f>
        <v>0</v>
      </c>
      <c r="S7">
        <f>R7*('Important data + Explanation'!$J$2/(1/33))</f>
        <v>0</v>
      </c>
      <c r="T7">
        <f t="shared" si="3"/>
        <v>0</v>
      </c>
      <c r="U7" s="30"/>
      <c r="V7">
        <f>(U7/$D$7)*$C$7</f>
        <v>0</v>
      </c>
      <c r="W7">
        <f>V7*('Important data + Explanation'!$J$2/(1/33))</f>
        <v>0</v>
      </c>
      <c r="X7">
        <f t="shared" si="4"/>
        <v>0</v>
      </c>
      <c r="Y7" s="30"/>
      <c r="Z7">
        <f>(Y7/$D$7)*$C$7</f>
        <v>0</v>
      </c>
      <c r="AA7">
        <f>Z7*('Important data + Explanation'!$J$2/(1/33))</f>
        <v>0</v>
      </c>
      <c r="AB7">
        <f t="shared" si="5"/>
        <v>0</v>
      </c>
      <c r="AC7" s="30"/>
      <c r="AD7">
        <f>(AC7/$D$7)*$C$7</f>
        <v>0</v>
      </c>
      <c r="AE7">
        <f>AD7*('Important data + Explanation'!$J$2/(1/33))</f>
        <v>0</v>
      </c>
      <c r="AF7">
        <f t="shared" si="6"/>
        <v>0</v>
      </c>
      <c r="AG7" s="30"/>
      <c r="AH7">
        <f>(AG7/$D$7)*$C$7</f>
        <v>0</v>
      </c>
      <c r="AI7">
        <f>AH7*('Important data + Explanation'!$J$2/(1/33))</f>
        <v>0</v>
      </c>
      <c r="AJ7">
        <f t="shared" si="7"/>
        <v>0</v>
      </c>
      <c r="AK7" s="30"/>
      <c r="AL7">
        <f>(AK7/$D$7)*$C$7</f>
        <v>0</v>
      </c>
      <c r="AM7">
        <f>AL7*('Important data + Explanation'!$J$2/(1/33))</f>
        <v>0</v>
      </c>
      <c r="AN7">
        <f t="shared" si="8"/>
        <v>0</v>
      </c>
      <c r="AO7" s="30"/>
      <c r="AP7">
        <f>(AO7/$D$7)*$C$7</f>
        <v>0</v>
      </c>
      <c r="AQ7">
        <f>AP7*('Important data + Explanation'!$J$2/(1/33))</f>
        <v>0</v>
      </c>
      <c r="AR7">
        <f t="shared" si="9"/>
        <v>0</v>
      </c>
      <c r="AS7" s="30"/>
      <c r="AT7">
        <f>(AS7/$D$7)*$C$7</f>
        <v>0</v>
      </c>
      <c r="AU7">
        <f>AT7*('Important data + Explanation'!$J$2/(1/33))</f>
        <v>0</v>
      </c>
      <c r="AV7">
        <f t="shared" si="10"/>
        <v>0</v>
      </c>
      <c r="AW7" s="30"/>
      <c r="AX7">
        <f>(AW7/$D$7)*$C$7</f>
        <v>0</v>
      </c>
      <c r="AY7">
        <f>AX7*('Important data + Explanation'!$J$2/(1/33))</f>
        <v>0</v>
      </c>
      <c r="AZ7">
        <f t="shared" si="11"/>
        <v>0</v>
      </c>
      <c r="BA7" s="30"/>
      <c r="BB7">
        <f>(BA7/$D$7)*$C$7</f>
        <v>0</v>
      </c>
      <c r="BC7">
        <f>BB7*('Important data + Explanation'!$J$2/(1/33))</f>
        <v>0</v>
      </c>
      <c r="BD7">
        <f t="shared" si="12"/>
        <v>0</v>
      </c>
      <c r="BE7" s="30"/>
      <c r="BF7">
        <f>(BE7/$D$7)*$C$7</f>
        <v>0</v>
      </c>
      <c r="BG7">
        <f>BF7*('Important data + Explanation'!$J$2/(1/33))</f>
        <v>0</v>
      </c>
      <c r="BH7">
        <f t="shared" si="13"/>
        <v>0</v>
      </c>
      <c r="BI7" s="30"/>
      <c r="BJ7">
        <f>(BI7/$D$7)*$C$7</f>
        <v>0</v>
      </c>
      <c r="BK7">
        <f>BJ7*('Important data + Explanation'!$J$2/(1/33))</f>
        <v>0</v>
      </c>
      <c r="BL7">
        <f t="shared" si="14"/>
        <v>0</v>
      </c>
      <c r="BM7" s="30"/>
      <c r="BN7">
        <f>(BM7/$D$7)*$C$7</f>
        <v>0</v>
      </c>
      <c r="BO7">
        <f>BN7*('Important data + Explanation'!$J$2/(1/33))</f>
        <v>0</v>
      </c>
      <c r="BP7">
        <f t="shared" si="15"/>
        <v>0</v>
      </c>
      <c r="BQ7" s="30"/>
      <c r="BR7">
        <f>(BQ7/$D$7)*$C$7</f>
        <v>0</v>
      </c>
      <c r="BS7">
        <f>BR7*('Important data + Explanation'!$J$2/(1/33))</f>
        <v>0</v>
      </c>
      <c r="BT7">
        <f t="shared" si="16"/>
        <v>0</v>
      </c>
      <c r="BU7" s="30"/>
      <c r="BV7">
        <f>(BU7/$D$7)*$C$7</f>
        <v>0</v>
      </c>
      <c r="BW7">
        <f>BV7*('Important data + Explanation'!$J$2/(1/33))</f>
        <v>0</v>
      </c>
      <c r="BX7">
        <f t="shared" si="17"/>
        <v>0</v>
      </c>
      <c r="BY7" s="30"/>
      <c r="BZ7">
        <f>(BY7/$D$7)*$C$7</f>
        <v>0</v>
      </c>
      <c r="CA7">
        <f>BZ7*('Important data + Explanation'!$J$2/(1/33))</f>
        <v>0</v>
      </c>
      <c r="CB7">
        <f t="shared" si="18"/>
        <v>0</v>
      </c>
      <c r="CC7" s="30"/>
      <c r="CD7">
        <f>(CC7/$D$7)*$C$7</f>
        <v>0</v>
      </c>
      <c r="CE7">
        <f>CD7*('Important data + Explanation'!$J$2/(1/33))</f>
        <v>0</v>
      </c>
      <c r="CF7">
        <f t="shared" si="19"/>
        <v>0</v>
      </c>
      <c r="CG7" s="30"/>
      <c r="CH7">
        <f>(CG7/$D$7)*$C$7</f>
        <v>0</v>
      </c>
      <c r="CI7">
        <f>CH7*('Important data + Explanation'!$J$2/(1/33))</f>
        <v>0</v>
      </c>
      <c r="CJ7">
        <f t="shared" si="20"/>
        <v>0</v>
      </c>
      <c r="CK7" s="30"/>
      <c r="CL7">
        <f>(CK7/$D$7)*$C$7</f>
        <v>0</v>
      </c>
      <c r="CM7">
        <f>CL7*('Important data + Explanation'!$J$2/(1/33))</f>
        <v>0</v>
      </c>
      <c r="CN7">
        <f t="shared" si="21"/>
        <v>0</v>
      </c>
      <c r="CO7" s="30"/>
      <c r="CP7">
        <f>(CO7/$D$7)*$C$7</f>
        <v>0</v>
      </c>
      <c r="CQ7">
        <f>CP7*('Important data + Explanation'!$J$2/(1/33))</f>
        <v>0</v>
      </c>
      <c r="CR7">
        <f t="shared" si="22"/>
        <v>0</v>
      </c>
      <c r="CS7" s="30"/>
      <c r="CT7">
        <f>(CS7/$D$7)*$C$7</f>
        <v>0</v>
      </c>
      <c r="CU7">
        <f>CT7*('Important data + Explanation'!$J$2/(1/33))</f>
        <v>0</v>
      </c>
      <c r="CV7">
        <f t="shared" si="23"/>
        <v>0</v>
      </c>
      <c r="CW7" s="30"/>
      <c r="CX7">
        <f>(CW7/$D$7)*$C$7</f>
        <v>0</v>
      </c>
      <c r="CY7">
        <f>CX7*('Important data + Explanation'!$J$2/(1/33))</f>
        <v>0</v>
      </c>
      <c r="CZ7">
        <f t="shared" si="24"/>
        <v>0</v>
      </c>
      <c r="DA7" s="30"/>
      <c r="DB7">
        <f>(DA7/$D$7)*$C$7</f>
        <v>0</v>
      </c>
      <c r="DC7">
        <f>DB7*('Important data + Explanation'!$J$2/(1/33))</f>
        <v>0</v>
      </c>
      <c r="DD7">
        <f t="shared" si="25"/>
        <v>0</v>
      </c>
      <c r="DE7" s="30"/>
      <c r="DF7">
        <f>(DE7/$D$7)*$C$7</f>
        <v>0</v>
      </c>
      <c r="DG7">
        <f>DF7*('Important data + Explanation'!$J$2/(1/33))</f>
        <v>0</v>
      </c>
      <c r="DH7">
        <f t="shared" si="26"/>
        <v>0</v>
      </c>
      <c r="DI7" s="30"/>
      <c r="DJ7">
        <f>(DI7/$D$7)*$C$7</f>
        <v>0</v>
      </c>
      <c r="DK7">
        <f>DJ7*('Important data + Explanation'!$J$2/(1/33))</f>
        <v>0</v>
      </c>
      <c r="DL7">
        <f t="shared" si="27"/>
        <v>0</v>
      </c>
      <c r="DM7" s="30"/>
      <c r="DN7">
        <f>(DM7/$D$7)*$C$7</f>
        <v>0</v>
      </c>
      <c r="DO7">
        <f>DN7*('Important data + Explanation'!$J$2/(1/33))</f>
        <v>0</v>
      </c>
      <c r="DP7">
        <f t="shared" si="28"/>
        <v>0</v>
      </c>
      <c r="DQ7" s="30"/>
      <c r="DR7">
        <f>(DQ7/$D$7)*$C$7</f>
        <v>0</v>
      </c>
      <c r="DS7">
        <f>DR7*('Important data + Explanation'!$J$2/(1/33))</f>
        <v>0</v>
      </c>
      <c r="DT7">
        <f t="shared" si="29"/>
        <v>0</v>
      </c>
      <c r="DU7" s="50"/>
      <c r="DV7" s="46"/>
      <c r="DW7" s="46"/>
      <c r="DX7" s="46"/>
      <c r="DY7" s="50"/>
      <c r="DZ7" s="46"/>
      <c r="EA7" s="46"/>
      <c r="EB7" s="46"/>
      <c r="EC7" s="50"/>
      <c r="ED7" s="46"/>
      <c r="EE7" s="46"/>
      <c r="EF7" s="46"/>
      <c r="EG7" s="50"/>
      <c r="EH7" s="46"/>
      <c r="EI7" s="46"/>
      <c r="EJ7" s="46"/>
      <c r="EK7" s="50"/>
      <c r="EL7" s="46"/>
      <c r="EM7" s="46"/>
      <c r="EN7" s="46"/>
      <c r="EO7" s="50"/>
      <c r="EP7" s="46"/>
      <c r="EQ7" s="46"/>
      <c r="ER7" s="46"/>
      <c r="ES7" s="50"/>
      <c r="ET7" s="46"/>
      <c r="EU7" s="46"/>
      <c r="EV7" s="46"/>
      <c r="EW7" s="50"/>
      <c r="EX7" s="46"/>
      <c r="EY7" s="46"/>
      <c r="EZ7" s="46"/>
      <c r="FA7" s="50"/>
      <c r="FB7" s="46"/>
      <c r="FC7" s="46"/>
      <c r="FD7" s="46"/>
      <c r="FE7" s="50"/>
      <c r="FF7" s="46"/>
      <c r="FG7" s="46"/>
      <c r="FH7" s="46"/>
      <c r="FI7" s="50"/>
      <c r="FJ7" s="46"/>
      <c r="FK7" s="46"/>
      <c r="FL7" s="46"/>
      <c r="FM7" s="50"/>
      <c r="FN7" s="46"/>
      <c r="FO7" s="46"/>
      <c r="FP7" s="46"/>
      <c r="FQ7" s="46"/>
      <c r="FR7" s="46"/>
    </row>
    <row r="8" spans="1:174" x14ac:dyDescent="0.25">
      <c r="A8" s="16" t="s">
        <v>10</v>
      </c>
      <c r="B8" s="21">
        <v>4</v>
      </c>
      <c r="C8" s="22">
        <f>0.01*B8*'Important data + Explanation'!$B$9</f>
        <v>8.1333333333333329</v>
      </c>
      <c r="D8" s="27">
        <v>7949810.5999999996</v>
      </c>
      <c r="E8" s="29"/>
      <c r="F8">
        <f>(E8/$D$8)*$C$8</f>
        <v>0</v>
      </c>
      <c r="G8">
        <f>F8*('Important data + Explanation'!$J$2/(1/33))</f>
        <v>0</v>
      </c>
      <c r="H8">
        <f t="shared" si="0"/>
        <v>0</v>
      </c>
      <c r="I8" s="6"/>
      <c r="J8">
        <f>(I8/$D$8)*$C$8</f>
        <v>0</v>
      </c>
      <c r="K8">
        <f>J8*('Important data + Explanation'!$J$2/(1/33))</f>
        <v>0</v>
      </c>
      <c r="L8">
        <f t="shared" si="1"/>
        <v>0</v>
      </c>
      <c r="M8" s="29"/>
      <c r="N8">
        <f>(M8/$D$8)*$C$8</f>
        <v>0</v>
      </c>
      <c r="O8">
        <f>N8*('Important data + Explanation'!$J$2/(1/33))</f>
        <v>0</v>
      </c>
      <c r="P8">
        <f t="shared" si="2"/>
        <v>0</v>
      </c>
      <c r="Q8" s="29"/>
      <c r="R8">
        <f>(Q8/$D$8)*$C$8</f>
        <v>0</v>
      </c>
      <c r="S8">
        <f>R8*('Important data + Explanation'!$J$2/(1/33))</f>
        <v>0</v>
      </c>
      <c r="T8">
        <f t="shared" si="3"/>
        <v>0</v>
      </c>
      <c r="U8" s="29"/>
      <c r="V8">
        <f>(U8/$D$8)*$C$8</f>
        <v>0</v>
      </c>
      <c r="W8">
        <f>V8*('Important data + Explanation'!$J$2/(1/33))</f>
        <v>0</v>
      </c>
      <c r="X8">
        <f t="shared" si="4"/>
        <v>0</v>
      </c>
      <c r="Y8" s="29"/>
      <c r="Z8">
        <f>(Y8/$D$8)*$C$8</f>
        <v>0</v>
      </c>
      <c r="AA8">
        <f>Z8*('Important data + Explanation'!$J$2/(1/33))</f>
        <v>0</v>
      </c>
      <c r="AB8">
        <f t="shared" si="5"/>
        <v>0</v>
      </c>
      <c r="AC8" s="29"/>
      <c r="AD8">
        <f>(AC8/$D$8)*$C$8</f>
        <v>0</v>
      </c>
      <c r="AE8">
        <f>AD8*('Important data + Explanation'!$J$2/(1/33))</f>
        <v>0</v>
      </c>
      <c r="AF8">
        <f t="shared" si="6"/>
        <v>0</v>
      </c>
      <c r="AG8" s="29"/>
      <c r="AH8">
        <f>(AG8/$D$8)*$C$8</f>
        <v>0</v>
      </c>
      <c r="AI8">
        <f>AH8*('Important data + Explanation'!$J$2/(1/33))</f>
        <v>0</v>
      </c>
      <c r="AJ8">
        <f t="shared" si="7"/>
        <v>0</v>
      </c>
      <c r="AK8" s="29"/>
      <c r="AL8">
        <f>(AK8/$D$8)*$C$8</f>
        <v>0</v>
      </c>
      <c r="AM8">
        <f>AL8*('Important data + Explanation'!$J$2/(1/33))</f>
        <v>0</v>
      </c>
      <c r="AN8">
        <f t="shared" si="8"/>
        <v>0</v>
      </c>
      <c r="AO8" s="29"/>
      <c r="AP8">
        <f>(AO8/$D$8)*$C$8</f>
        <v>0</v>
      </c>
      <c r="AQ8">
        <f>AP8*('Important data + Explanation'!$J$2/(1/33))</f>
        <v>0</v>
      </c>
      <c r="AR8">
        <f t="shared" si="9"/>
        <v>0</v>
      </c>
      <c r="AS8" s="29"/>
      <c r="AT8">
        <f>(AS8/$D$8)*$C$8</f>
        <v>0</v>
      </c>
      <c r="AU8">
        <f>AT8*('Important data + Explanation'!$J$2/(1/33))</f>
        <v>0</v>
      </c>
      <c r="AV8">
        <f t="shared" si="10"/>
        <v>0</v>
      </c>
      <c r="AW8" s="29"/>
      <c r="AX8">
        <f>(AW8/$D$8)*$C$8</f>
        <v>0</v>
      </c>
      <c r="AY8">
        <f>AX8*('Important data + Explanation'!$J$2/(1/33))</f>
        <v>0</v>
      </c>
      <c r="AZ8">
        <f t="shared" si="11"/>
        <v>0</v>
      </c>
      <c r="BA8" s="29"/>
      <c r="BB8">
        <f>(BA8/$D$8)*$C$8</f>
        <v>0</v>
      </c>
      <c r="BC8">
        <f>BB8*('Important data + Explanation'!$J$2/(1/33))</f>
        <v>0</v>
      </c>
      <c r="BD8">
        <f t="shared" si="12"/>
        <v>0</v>
      </c>
      <c r="BE8" s="29"/>
      <c r="BF8">
        <f>(BE8/$D$8)*$C$8</f>
        <v>0</v>
      </c>
      <c r="BG8">
        <f>BF8*('Important data + Explanation'!$J$2/(1/33))</f>
        <v>0</v>
      </c>
      <c r="BH8">
        <f t="shared" si="13"/>
        <v>0</v>
      </c>
      <c r="BI8" s="29"/>
      <c r="BJ8">
        <f>(BI8/$D$8)*$C$8</f>
        <v>0</v>
      </c>
      <c r="BK8">
        <f>BJ8*('Important data + Explanation'!$J$2/(1/33))</f>
        <v>0</v>
      </c>
      <c r="BL8">
        <f t="shared" si="14"/>
        <v>0</v>
      </c>
      <c r="BM8" s="29"/>
      <c r="BN8">
        <f>(BM8/$D$8)*$C$8</f>
        <v>0</v>
      </c>
      <c r="BO8">
        <f>BN8*('Important data + Explanation'!$J$2/(1/33))</f>
        <v>0</v>
      </c>
      <c r="BP8">
        <f t="shared" si="15"/>
        <v>0</v>
      </c>
      <c r="BQ8" s="29"/>
      <c r="BR8">
        <f>(BQ8/$D$8)*$C$8</f>
        <v>0</v>
      </c>
      <c r="BS8">
        <f>BR8*('Important data + Explanation'!$J$2/(1/33))</f>
        <v>0</v>
      </c>
      <c r="BT8">
        <f t="shared" si="16"/>
        <v>0</v>
      </c>
      <c r="BU8" s="29"/>
      <c r="BV8">
        <f>(BU8/$D$8)*$C$8</f>
        <v>0</v>
      </c>
      <c r="BW8">
        <f>BV8*('Important data + Explanation'!$J$2/(1/33))</f>
        <v>0</v>
      </c>
      <c r="BX8">
        <f t="shared" si="17"/>
        <v>0</v>
      </c>
      <c r="BY8" s="29"/>
      <c r="BZ8">
        <f>(BY8/$D$8)*$C$8</f>
        <v>0</v>
      </c>
      <c r="CA8">
        <f>BZ8*('Important data + Explanation'!$J$2/(1/33))</f>
        <v>0</v>
      </c>
      <c r="CB8">
        <f t="shared" si="18"/>
        <v>0</v>
      </c>
      <c r="CC8" s="29"/>
      <c r="CD8">
        <f>(CC8/$D$8)*$C$8</f>
        <v>0</v>
      </c>
      <c r="CE8">
        <f>CD8*('Important data + Explanation'!$J$2/(1/33))</f>
        <v>0</v>
      </c>
      <c r="CF8">
        <f t="shared" si="19"/>
        <v>0</v>
      </c>
      <c r="CG8" s="29"/>
      <c r="CH8">
        <f>(CG8/$D$8)*$C$8</f>
        <v>0</v>
      </c>
      <c r="CI8">
        <f>CH8*('Important data + Explanation'!$J$2/(1/33))</f>
        <v>0</v>
      </c>
      <c r="CJ8">
        <f t="shared" si="20"/>
        <v>0</v>
      </c>
      <c r="CK8" s="29"/>
      <c r="CL8">
        <f>(CK8/$D$8)*$C$8</f>
        <v>0</v>
      </c>
      <c r="CM8">
        <f>CL8*('Important data + Explanation'!$J$2/(1/33))</f>
        <v>0</v>
      </c>
      <c r="CN8">
        <f t="shared" si="21"/>
        <v>0</v>
      </c>
      <c r="CO8" s="29"/>
      <c r="CP8">
        <f>(CO8/$D$8)*$C$8</f>
        <v>0</v>
      </c>
      <c r="CQ8">
        <f>CP8*('Important data + Explanation'!$J$2/(1/33))</f>
        <v>0</v>
      </c>
      <c r="CR8">
        <f t="shared" si="22"/>
        <v>0</v>
      </c>
      <c r="CS8" s="29"/>
      <c r="CT8">
        <f>(CS8/$D$8)*$C$8</f>
        <v>0</v>
      </c>
      <c r="CU8">
        <f>CT8*('Important data + Explanation'!$J$2/(1/33))</f>
        <v>0</v>
      </c>
      <c r="CV8">
        <f t="shared" si="23"/>
        <v>0</v>
      </c>
      <c r="CW8" s="29"/>
      <c r="CX8">
        <f>(CW8/$D$8)*$C$8</f>
        <v>0</v>
      </c>
      <c r="CY8">
        <f>CX8*('Important data + Explanation'!$J$2/(1/33))</f>
        <v>0</v>
      </c>
      <c r="CZ8">
        <f t="shared" si="24"/>
        <v>0</v>
      </c>
      <c r="DA8" s="29"/>
      <c r="DB8">
        <f>(DA8/$D$8)*$C$8</f>
        <v>0</v>
      </c>
      <c r="DC8">
        <f>DB8*('Important data + Explanation'!$J$2/(1/33))</f>
        <v>0</v>
      </c>
      <c r="DD8">
        <f t="shared" si="25"/>
        <v>0</v>
      </c>
      <c r="DE8" s="29"/>
      <c r="DF8">
        <f>(DE8/$D$8)*$C$8</f>
        <v>0</v>
      </c>
      <c r="DG8">
        <f>DF8*('Important data + Explanation'!$J$2/(1/33))</f>
        <v>0</v>
      </c>
      <c r="DH8">
        <f t="shared" si="26"/>
        <v>0</v>
      </c>
      <c r="DI8" s="29"/>
      <c r="DJ8">
        <f>(DI8/$D$8)*$C$8</f>
        <v>0</v>
      </c>
      <c r="DK8">
        <f>DJ8*('Important data + Explanation'!$J$2/(1/33))</f>
        <v>0</v>
      </c>
      <c r="DL8">
        <f t="shared" si="27"/>
        <v>0</v>
      </c>
      <c r="DM8" s="29"/>
      <c r="DN8">
        <f>(DM8/$D$8)*$C$8</f>
        <v>0</v>
      </c>
      <c r="DO8">
        <f>DN8*('Important data + Explanation'!$J$2/(1/33))</f>
        <v>0</v>
      </c>
      <c r="DP8">
        <f t="shared" si="28"/>
        <v>0</v>
      </c>
      <c r="DQ8" s="29"/>
      <c r="DR8">
        <f>(DQ8/$D$8)*$C$8</f>
        <v>0</v>
      </c>
      <c r="DS8">
        <f>DR8*('Important data + Explanation'!$J$2/(1/33))</f>
        <v>0</v>
      </c>
      <c r="DT8">
        <f t="shared" si="29"/>
        <v>0</v>
      </c>
      <c r="DU8" s="49"/>
      <c r="DV8" s="46"/>
      <c r="DW8" s="46"/>
      <c r="DX8" s="46"/>
      <c r="DY8" s="49"/>
      <c r="DZ8" s="46"/>
      <c r="EA8" s="46"/>
      <c r="EB8" s="46"/>
      <c r="EC8" s="49"/>
      <c r="ED8" s="46"/>
      <c r="EE8" s="46"/>
      <c r="EF8" s="46"/>
      <c r="EG8" s="49"/>
      <c r="EH8" s="46"/>
      <c r="EI8" s="46"/>
      <c r="EJ8" s="46"/>
      <c r="EK8" s="49"/>
      <c r="EL8" s="46"/>
      <c r="EM8" s="46"/>
      <c r="EN8" s="46"/>
      <c r="EO8" s="49"/>
      <c r="EP8" s="46"/>
      <c r="EQ8" s="46"/>
      <c r="ER8" s="46"/>
      <c r="ES8" s="49"/>
      <c r="ET8" s="46"/>
      <c r="EU8" s="46"/>
      <c r="EV8" s="46"/>
      <c r="EW8" s="49"/>
      <c r="EX8" s="46"/>
      <c r="EY8" s="46"/>
      <c r="EZ8" s="46"/>
      <c r="FA8" s="49"/>
      <c r="FB8" s="46"/>
      <c r="FC8" s="46"/>
      <c r="FD8" s="46"/>
      <c r="FE8" s="49"/>
      <c r="FF8" s="46"/>
      <c r="FG8" s="46"/>
      <c r="FH8" s="46"/>
      <c r="FI8" s="49"/>
      <c r="FJ8" s="46"/>
      <c r="FK8" s="46"/>
      <c r="FL8" s="46"/>
      <c r="FM8" s="49"/>
      <c r="FN8" s="46"/>
      <c r="FO8" s="46"/>
      <c r="FP8" s="46"/>
      <c r="FQ8" s="46"/>
      <c r="FR8" s="46"/>
    </row>
    <row r="9" spans="1:174" x14ac:dyDescent="0.25">
      <c r="A9" s="16" t="s">
        <v>11</v>
      </c>
      <c r="B9" s="21">
        <v>2</v>
      </c>
      <c r="C9" s="22">
        <f>0.01*B9*'Important data + Explanation'!$B$9</f>
        <v>4.0666666666666664</v>
      </c>
      <c r="D9" s="27">
        <v>3934779.2</v>
      </c>
      <c r="E9" s="29"/>
      <c r="F9">
        <f>(E9/$D$9)*$C$9</f>
        <v>0</v>
      </c>
      <c r="G9">
        <f>F9*('Important data + Explanation'!$J$2/(1/33))</f>
        <v>0</v>
      </c>
      <c r="H9">
        <f t="shared" si="0"/>
        <v>0</v>
      </c>
      <c r="I9" s="6"/>
      <c r="J9">
        <f>(I9/$D$9)*$C$9</f>
        <v>0</v>
      </c>
      <c r="K9">
        <f>J9*('Important data + Explanation'!$J$2/(1/33))</f>
        <v>0</v>
      </c>
      <c r="L9">
        <f t="shared" si="1"/>
        <v>0</v>
      </c>
      <c r="M9" s="29"/>
      <c r="N9">
        <f>(M9/$D$9)*$C$9</f>
        <v>0</v>
      </c>
      <c r="O9">
        <f>N9*('Important data + Explanation'!$J$2/(1/33))</f>
        <v>0</v>
      </c>
      <c r="P9">
        <f t="shared" si="2"/>
        <v>0</v>
      </c>
      <c r="Q9" s="29"/>
      <c r="R9">
        <f>(Q9/$D$9)*$C$9</f>
        <v>0</v>
      </c>
      <c r="S9">
        <f>R9*('Important data + Explanation'!$J$2/(1/33))</f>
        <v>0</v>
      </c>
      <c r="T9">
        <f t="shared" si="3"/>
        <v>0</v>
      </c>
      <c r="U9" s="29"/>
      <c r="V9">
        <f>(U9/$D$9)*$C$9</f>
        <v>0</v>
      </c>
      <c r="W9">
        <f>V9*('Important data + Explanation'!$J$2/(1/33))</f>
        <v>0</v>
      </c>
      <c r="X9">
        <f t="shared" si="4"/>
        <v>0</v>
      </c>
      <c r="Y9" s="29"/>
      <c r="Z9">
        <f>(Y9/$D$9)*$C$9</f>
        <v>0</v>
      </c>
      <c r="AA9">
        <f>Z9*('Important data + Explanation'!$J$2/(1/33))</f>
        <v>0</v>
      </c>
      <c r="AB9">
        <f t="shared" si="5"/>
        <v>0</v>
      </c>
      <c r="AC9" s="29"/>
      <c r="AD9">
        <f>(AC9/$D$9)*$C$9</f>
        <v>0</v>
      </c>
      <c r="AE9">
        <f>AD9*('Important data + Explanation'!$J$2/(1/33))</f>
        <v>0</v>
      </c>
      <c r="AF9">
        <f t="shared" si="6"/>
        <v>0</v>
      </c>
      <c r="AG9" s="29"/>
      <c r="AH9">
        <f>(AG9/$D$9)*$C$9</f>
        <v>0</v>
      </c>
      <c r="AI9">
        <f>AH9*('Important data + Explanation'!$J$2/(1/33))</f>
        <v>0</v>
      </c>
      <c r="AJ9">
        <f t="shared" si="7"/>
        <v>0</v>
      </c>
      <c r="AK9" s="29"/>
      <c r="AL9">
        <f>(AK9/$D$9)*$C$9</f>
        <v>0</v>
      </c>
      <c r="AM9">
        <f>AL9*('Important data + Explanation'!$J$2/(1/33))</f>
        <v>0</v>
      </c>
      <c r="AN9">
        <f t="shared" si="8"/>
        <v>0</v>
      </c>
      <c r="AO9" s="29"/>
      <c r="AP9">
        <f>(AO9/$D$9)*$C$9</f>
        <v>0</v>
      </c>
      <c r="AQ9">
        <f>AP9*('Important data + Explanation'!$J$2/(1/33))</f>
        <v>0</v>
      </c>
      <c r="AR9">
        <f t="shared" si="9"/>
        <v>0</v>
      </c>
      <c r="AS9" s="29"/>
      <c r="AT9">
        <f>(AS9/$D$9)*$C$9</f>
        <v>0</v>
      </c>
      <c r="AU9">
        <f>AT9*('Important data + Explanation'!$J$2/(1/33))</f>
        <v>0</v>
      </c>
      <c r="AV9">
        <f t="shared" si="10"/>
        <v>0</v>
      </c>
      <c r="AW9" s="29"/>
      <c r="AX9">
        <f>(AW9/$D$9)*$C$9</f>
        <v>0</v>
      </c>
      <c r="AY9">
        <f>AX9*('Important data + Explanation'!$J$2/(1/33))</f>
        <v>0</v>
      </c>
      <c r="AZ9">
        <f t="shared" si="11"/>
        <v>0</v>
      </c>
      <c r="BA9" s="29"/>
      <c r="BB9">
        <f>(BA9/$D$9)*$C$9</f>
        <v>0</v>
      </c>
      <c r="BC9">
        <f>BB9*('Important data + Explanation'!$J$2/(1/33))</f>
        <v>0</v>
      </c>
      <c r="BD9">
        <f t="shared" si="12"/>
        <v>0</v>
      </c>
      <c r="BE9" s="29"/>
      <c r="BF9">
        <f>(BE9/$D$9)*$C$9</f>
        <v>0</v>
      </c>
      <c r="BG9">
        <f>BF9*('Important data + Explanation'!$J$2/(1/33))</f>
        <v>0</v>
      </c>
      <c r="BH9">
        <f t="shared" si="13"/>
        <v>0</v>
      </c>
      <c r="BI9" s="29"/>
      <c r="BJ9">
        <f>(BI9/$D$9)*$C$9</f>
        <v>0</v>
      </c>
      <c r="BK9">
        <f>BJ9*('Important data + Explanation'!$J$2/(1/33))</f>
        <v>0</v>
      </c>
      <c r="BL9">
        <f t="shared" si="14"/>
        <v>0</v>
      </c>
      <c r="BM9" s="29"/>
      <c r="BN9">
        <f>(BM9/$D$9)*$C$9</f>
        <v>0</v>
      </c>
      <c r="BO9">
        <f>BN9*('Important data + Explanation'!$J$2/(1/33))</f>
        <v>0</v>
      </c>
      <c r="BP9">
        <f t="shared" si="15"/>
        <v>0</v>
      </c>
      <c r="BQ9" s="29"/>
      <c r="BR9">
        <f>(BQ9/$D$9)*$C$9</f>
        <v>0</v>
      </c>
      <c r="BS9">
        <f>BR9*('Important data + Explanation'!$J$2/(1/33))</f>
        <v>0</v>
      </c>
      <c r="BT9">
        <f t="shared" si="16"/>
        <v>0</v>
      </c>
      <c r="BU9" s="29"/>
      <c r="BV9">
        <f>(BU9/$D$9)*$C$9</f>
        <v>0</v>
      </c>
      <c r="BW9">
        <f>BV9*('Important data + Explanation'!$J$2/(1/33))</f>
        <v>0</v>
      </c>
      <c r="BX9">
        <f t="shared" si="17"/>
        <v>0</v>
      </c>
      <c r="BY9" s="29"/>
      <c r="BZ9">
        <f>(BY9/$D$9)*$C$9</f>
        <v>0</v>
      </c>
      <c r="CA9">
        <f>BZ9*('Important data + Explanation'!$J$2/(1/33))</f>
        <v>0</v>
      </c>
      <c r="CB9">
        <f t="shared" si="18"/>
        <v>0</v>
      </c>
      <c r="CC9" s="29"/>
      <c r="CD9">
        <f>(CC9/$D$9)*$C$9</f>
        <v>0</v>
      </c>
      <c r="CE9">
        <f>CD9*('Important data + Explanation'!$J$2/(1/33))</f>
        <v>0</v>
      </c>
      <c r="CF9">
        <f t="shared" si="19"/>
        <v>0</v>
      </c>
      <c r="CG9" s="29"/>
      <c r="CH9">
        <f>(CG9/$D$9)*$C$9</f>
        <v>0</v>
      </c>
      <c r="CI9">
        <f>CH9*('Important data + Explanation'!$J$2/(1/33))</f>
        <v>0</v>
      </c>
      <c r="CJ9">
        <f t="shared" si="20"/>
        <v>0</v>
      </c>
      <c r="CK9" s="29"/>
      <c r="CL9">
        <f>(CK9/$D$9)*$C$9</f>
        <v>0</v>
      </c>
      <c r="CM9">
        <f>CL9*('Important data + Explanation'!$J$2/(1/33))</f>
        <v>0</v>
      </c>
      <c r="CN9">
        <f t="shared" si="21"/>
        <v>0</v>
      </c>
      <c r="CO9" s="29"/>
      <c r="CP9">
        <f>(CO9/$D$9)*$C$9</f>
        <v>0</v>
      </c>
      <c r="CQ9">
        <f>CP9*('Important data + Explanation'!$J$2/(1/33))</f>
        <v>0</v>
      </c>
      <c r="CR9">
        <f t="shared" si="22"/>
        <v>0</v>
      </c>
      <c r="CS9" s="29"/>
      <c r="CT9">
        <f>(CS9/$D$9)*$C$9</f>
        <v>0</v>
      </c>
      <c r="CU9">
        <f>CT9*('Important data + Explanation'!$J$2/(1/33))</f>
        <v>0</v>
      </c>
      <c r="CV9">
        <f t="shared" si="23"/>
        <v>0</v>
      </c>
      <c r="CW9" s="29"/>
      <c r="CX9">
        <f>(CW9/$D$9)*$C$9</f>
        <v>0</v>
      </c>
      <c r="CY9">
        <f>CX9*('Important data + Explanation'!$J$2/(1/33))</f>
        <v>0</v>
      </c>
      <c r="CZ9">
        <f t="shared" si="24"/>
        <v>0</v>
      </c>
      <c r="DA9" s="29"/>
      <c r="DB9">
        <f>(DA9/$D$9)*$C$9</f>
        <v>0</v>
      </c>
      <c r="DC9">
        <f>DB9*('Important data + Explanation'!$J$2/(1/33))</f>
        <v>0</v>
      </c>
      <c r="DD9">
        <f t="shared" si="25"/>
        <v>0</v>
      </c>
      <c r="DE9" s="29"/>
      <c r="DF9">
        <f>(DE9/$D$9)*$C$9</f>
        <v>0</v>
      </c>
      <c r="DG9">
        <f>DF9*('Important data + Explanation'!$J$2/(1/33))</f>
        <v>0</v>
      </c>
      <c r="DH9">
        <f t="shared" si="26"/>
        <v>0</v>
      </c>
      <c r="DI9" s="29"/>
      <c r="DJ9">
        <f>(DI9/$D$9)*$C$9</f>
        <v>0</v>
      </c>
      <c r="DK9">
        <f>DJ9*('Important data + Explanation'!$J$2/(1/33))</f>
        <v>0</v>
      </c>
      <c r="DL9">
        <f t="shared" si="27"/>
        <v>0</v>
      </c>
      <c r="DM9" s="29"/>
      <c r="DN9">
        <f>(DM9/$D$9)*$C$9</f>
        <v>0</v>
      </c>
      <c r="DO9">
        <f>DN9*('Important data + Explanation'!$J$2/(1/33))</f>
        <v>0</v>
      </c>
      <c r="DP9">
        <f t="shared" si="28"/>
        <v>0</v>
      </c>
      <c r="DQ9" s="29"/>
      <c r="DR9">
        <f>(DQ9/$D$9)*$C$9</f>
        <v>0</v>
      </c>
      <c r="DS9">
        <f>DR9*('Important data + Explanation'!$J$2/(1/33))</f>
        <v>0</v>
      </c>
      <c r="DT9">
        <f t="shared" si="29"/>
        <v>0</v>
      </c>
      <c r="DU9" s="49"/>
      <c r="DV9" s="46"/>
      <c r="DW9" s="46"/>
      <c r="DX9" s="46"/>
      <c r="DY9" s="49"/>
      <c r="DZ9" s="46"/>
      <c r="EA9" s="46"/>
      <c r="EB9" s="46"/>
      <c r="EC9" s="49"/>
      <c r="ED9" s="46"/>
      <c r="EE9" s="46"/>
      <c r="EF9" s="46"/>
      <c r="EG9" s="49"/>
      <c r="EH9" s="46"/>
      <c r="EI9" s="46"/>
      <c r="EJ9" s="46"/>
      <c r="EK9" s="49"/>
      <c r="EL9" s="46"/>
      <c r="EM9" s="46"/>
      <c r="EN9" s="46"/>
      <c r="EO9" s="49"/>
      <c r="EP9" s="46"/>
      <c r="EQ9" s="46"/>
      <c r="ER9" s="46"/>
      <c r="ES9" s="49"/>
      <c r="ET9" s="46"/>
      <c r="EU9" s="46"/>
      <c r="EV9" s="46"/>
      <c r="EW9" s="49"/>
      <c r="EX9" s="46"/>
      <c r="EY9" s="46"/>
      <c r="EZ9" s="46"/>
      <c r="FA9" s="49"/>
      <c r="FB9" s="46"/>
      <c r="FC9" s="46"/>
      <c r="FD9" s="46"/>
      <c r="FE9" s="49"/>
      <c r="FF9" s="46"/>
      <c r="FG9" s="46"/>
      <c r="FH9" s="46"/>
      <c r="FI9" s="49"/>
      <c r="FJ9" s="46"/>
      <c r="FK9" s="46"/>
      <c r="FL9" s="46"/>
      <c r="FM9" s="49"/>
      <c r="FN9" s="46"/>
      <c r="FO9" s="46"/>
      <c r="FP9" s="46"/>
      <c r="FQ9" s="46"/>
      <c r="FR9" s="46"/>
    </row>
    <row r="10" spans="1:174" x14ac:dyDescent="0.25">
      <c r="A10" s="16" t="s">
        <v>12</v>
      </c>
      <c r="B10" s="21">
        <v>4</v>
      </c>
      <c r="C10" s="22">
        <f>0.01*B10*'Important data + Explanation'!$B$9</f>
        <v>8.1333333333333329</v>
      </c>
      <c r="D10" s="27">
        <v>8086004.2000000002</v>
      </c>
      <c r="E10" s="29"/>
      <c r="F10">
        <f>(E10/$D$10)*$C$10</f>
        <v>0</v>
      </c>
      <c r="G10">
        <f>F10*('Important data + Explanation'!$J$2/(1/33))</f>
        <v>0</v>
      </c>
      <c r="H10">
        <f t="shared" si="0"/>
        <v>0</v>
      </c>
      <c r="I10" s="6"/>
      <c r="J10">
        <f>(I10/$D$10)*$C$10</f>
        <v>0</v>
      </c>
      <c r="K10">
        <f>J10*('Important data + Explanation'!$J$2/(1/33))</f>
        <v>0</v>
      </c>
      <c r="L10">
        <f t="shared" si="1"/>
        <v>0</v>
      </c>
      <c r="M10" s="29"/>
      <c r="N10">
        <f>(M10/$D$10)*$C$10</f>
        <v>0</v>
      </c>
      <c r="O10">
        <f>N10*('Important data + Explanation'!$J$2/(1/33))</f>
        <v>0</v>
      </c>
      <c r="P10">
        <f t="shared" si="2"/>
        <v>0</v>
      </c>
      <c r="Q10" s="29"/>
      <c r="R10">
        <f>(Q10/$D$10)*$C$10</f>
        <v>0</v>
      </c>
      <c r="S10">
        <f>R10*('Important data + Explanation'!$J$2/(1/33))</f>
        <v>0</v>
      </c>
      <c r="T10">
        <f t="shared" si="3"/>
        <v>0</v>
      </c>
      <c r="U10" s="29"/>
      <c r="V10">
        <f>(U10/$D$10)*$C$10</f>
        <v>0</v>
      </c>
      <c r="W10">
        <f>V10*('Important data + Explanation'!$J$2/(1/33))</f>
        <v>0</v>
      </c>
      <c r="X10">
        <f t="shared" si="4"/>
        <v>0</v>
      </c>
      <c r="Y10" s="29"/>
      <c r="Z10">
        <f>(Y10/$D$10)*$C$10</f>
        <v>0</v>
      </c>
      <c r="AA10">
        <f>Z10*('Important data + Explanation'!$J$2/(1/33))</f>
        <v>0</v>
      </c>
      <c r="AB10">
        <f t="shared" si="5"/>
        <v>0</v>
      </c>
      <c r="AC10" s="29"/>
      <c r="AD10">
        <f>(AC10/$D$10)*$C$10</f>
        <v>0</v>
      </c>
      <c r="AE10">
        <f>AD10*('Important data + Explanation'!$J$2/(1/33))</f>
        <v>0</v>
      </c>
      <c r="AF10">
        <f t="shared" si="6"/>
        <v>0</v>
      </c>
      <c r="AG10" s="29"/>
      <c r="AH10">
        <f>(AG10/$D$10)*$C$10</f>
        <v>0</v>
      </c>
      <c r="AI10">
        <f>AH10*('Important data + Explanation'!$J$2/(1/33))</f>
        <v>0</v>
      </c>
      <c r="AJ10">
        <f t="shared" si="7"/>
        <v>0</v>
      </c>
      <c r="AK10" s="29"/>
      <c r="AL10">
        <f>(AK10/$D$10)*$C$10</f>
        <v>0</v>
      </c>
      <c r="AM10">
        <f>AL10*('Important data + Explanation'!$J$2/(1/33))</f>
        <v>0</v>
      </c>
      <c r="AN10">
        <f t="shared" si="8"/>
        <v>0</v>
      </c>
      <c r="AO10" s="29"/>
      <c r="AP10">
        <f>(AO10/$D$10)*$C$10</f>
        <v>0</v>
      </c>
      <c r="AQ10">
        <f>AP10*('Important data + Explanation'!$J$2/(1/33))</f>
        <v>0</v>
      </c>
      <c r="AR10">
        <f t="shared" si="9"/>
        <v>0</v>
      </c>
      <c r="AS10" s="29"/>
      <c r="AT10">
        <f>(AS10/$D$10)*$C$10</f>
        <v>0</v>
      </c>
      <c r="AU10">
        <f>AT10*('Important data + Explanation'!$J$2/(1/33))</f>
        <v>0</v>
      </c>
      <c r="AV10">
        <f t="shared" si="10"/>
        <v>0</v>
      </c>
      <c r="AW10" s="29"/>
      <c r="AX10">
        <f>(AW10/$D$10)*$C$10</f>
        <v>0</v>
      </c>
      <c r="AY10">
        <f>AX10*('Important data + Explanation'!$J$2/(1/33))</f>
        <v>0</v>
      </c>
      <c r="AZ10">
        <f t="shared" si="11"/>
        <v>0</v>
      </c>
      <c r="BA10" s="29"/>
      <c r="BB10">
        <f>(BA10/$D$10)*$C$10</f>
        <v>0</v>
      </c>
      <c r="BC10">
        <f>BB10*('Important data + Explanation'!$J$2/(1/33))</f>
        <v>0</v>
      </c>
      <c r="BD10">
        <f t="shared" si="12"/>
        <v>0</v>
      </c>
      <c r="BE10" s="29"/>
      <c r="BF10">
        <f>(BE10/$D$10)*$C$10</f>
        <v>0</v>
      </c>
      <c r="BG10">
        <f>BF10*('Important data + Explanation'!$J$2/(1/33))</f>
        <v>0</v>
      </c>
      <c r="BH10">
        <f t="shared" si="13"/>
        <v>0</v>
      </c>
      <c r="BI10" s="29"/>
      <c r="BJ10">
        <f>(BI10/$D$10)*$C$10</f>
        <v>0</v>
      </c>
      <c r="BK10">
        <f>BJ10*('Important data + Explanation'!$J$2/(1/33))</f>
        <v>0</v>
      </c>
      <c r="BL10">
        <f t="shared" si="14"/>
        <v>0</v>
      </c>
      <c r="BM10" s="29"/>
      <c r="BN10">
        <f>(BM10/$D$10)*$C$10</f>
        <v>0</v>
      </c>
      <c r="BO10">
        <f>BN10*('Important data + Explanation'!$J$2/(1/33))</f>
        <v>0</v>
      </c>
      <c r="BP10">
        <f t="shared" si="15"/>
        <v>0</v>
      </c>
      <c r="BQ10" s="29"/>
      <c r="BR10">
        <f>(BQ10/$D$10)*$C$10</f>
        <v>0</v>
      </c>
      <c r="BS10">
        <f>BR10*('Important data + Explanation'!$J$2/(1/33))</f>
        <v>0</v>
      </c>
      <c r="BT10">
        <f t="shared" si="16"/>
        <v>0</v>
      </c>
      <c r="BU10" s="29"/>
      <c r="BV10">
        <f>(BU10/$D$10)*$C$10</f>
        <v>0</v>
      </c>
      <c r="BW10">
        <f>BV10*('Important data + Explanation'!$J$2/(1/33))</f>
        <v>0</v>
      </c>
      <c r="BX10">
        <f t="shared" si="17"/>
        <v>0</v>
      </c>
      <c r="BY10" s="29"/>
      <c r="BZ10">
        <f>(BY10/$D$10)*$C$10</f>
        <v>0</v>
      </c>
      <c r="CA10">
        <f>BZ10*('Important data + Explanation'!$J$2/(1/33))</f>
        <v>0</v>
      </c>
      <c r="CB10">
        <f t="shared" si="18"/>
        <v>0</v>
      </c>
      <c r="CC10" s="29"/>
      <c r="CD10">
        <f>(CC10/$D$10)*$C$10</f>
        <v>0</v>
      </c>
      <c r="CE10">
        <f>CD10*('Important data + Explanation'!$J$2/(1/33))</f>
        <v>0</v>
      </c>
      <c r="CF10">
        <f t="shared" si="19"/>
        <v>0</v>
      </c>
      <c r="CG10" s="29"/>
      <c r="CH10">
        <f>(CG10/$D$10)*$C$10</f>
        <v>0</v>
      </c>
      <c r="CI10">
        <f>CH10*('Important data + Explanation'!$J$2/(1/33))</f>
        <v>0</v>
      </c>
      <c r="CJ10">
        <f t="shared" si="20"/>
        <v>0</v>
      </c>
      <c r="CK10" s="29"/>
      <c r="CL10">
        <f>(CK10/$D$10)*$C$10</f>
        <v>0</v>
      </c>
      <c r="CM10">
        <f>CL10*('Important data + Explanation'!$J$2/(1/33))</f>
        <v>0</v>
      </c>
      <c r="CN10">
        <f t="shared" si="21"/>
        <v>0</v>
      </c>
      <c r="CO10" s="29"/>
      <c r="CP10">
        <f>(CO10/$D$10)*$C$10</f>
        <v>0</v>
      </c>
      <c r="CQ10">
        <f>CP10*('Important data + Explanation'!$J$2/(1/33))</f>
        <v>0</v>
      </c>
      <c r="CR10">
        <f t="shared" si="22"/>
        <v>0</v>
      </c>
      <c r="CS10" s="29"/>
      <c r="CT10">
        <f>(CS10/$D$10)*$C$10</f>
        <v>0</v>
      </c>
      <c r="CU10">
        <f>CT10*('Important data + Explanation'!$J$2/(1/33))</f>
        <v>0</v>
      </c>
      <c r="CV10">
        <f t="shared" si="23"/>
        <v>0</v>
      </c>
      <c r="CW10" s="29"/>
      <c r="CX10">
        <f>(CW10/$D$10)*$C$10</f>
        <v>0</v>
      </c>
      <c r="CY10">
        <f>CX10*('Important data + Explanation'!$J$2/(1/33))</f>
        <v>0</v>
      </c>
      <c r="CZ10">
        <f t="shared" si="24"/>
        <v>0</v>
      </c>
      <c r="DA10" s="29"/>
      <c r="DB10">
        <f>(DA10/$D$10)*$C$10</f>
        <v>0</v>
      </c>
      <c r="DC10">
        <f>DB10*('Important data + Explanation'!$J$2/(1/33))</f>
        <v>0</v>
      </c>
      <c r="DD10">
        <f t="shared" si="25"/>
        <v>0</v>
      </c>
      <c r="DE10" s="29"/>
      <c r="DF10">
        <f>(DE10/$D$10)*$C$10</f>
        <v>0</v>
      </c>
      <c r="DG10">
        <f>DF10*('Important data + Explanation'!$J$2/(1/33))</f>
        <v>0</v>
      </c>
      <c r="DH10">
        <f t="shared" si="26"/>
        <v>0</v>
      </c>
      <c r="DI10" s="29"/>
      <c r="DJ10">
        <f>(DI10/$D$10)*$C$10</f>
        <v>0</v>
      </c>
      <c r="DK10">
        <f>DJ10*('Important data + Explanation'!$J$2/(1/33))</f>
        <v>0</v>
      </c>
      <c r="DL10">
        <f t="shared" si="27"/>
        <v>0</v>
      </c>
      <c r="DM10" s="29"/>
      <c r="DN10">
        <f>(DM10/$D$10)*$C$10</f>
        <v>0</v>
      </c>
      <c r="DO10">
        <f>DN10*('Important data + Explanation'!$J$2/(1/33))</f>
        <v>0</v>
      </c>
      <c r="DP10">
        <f t="shared" si="28"/>
        <v>0</v>
      </c>
      <c r="DQ10" s="29"/>
      <c r="DR10">
        <f>(DQ10/$D$10)*$C$10</f>
        <v>0</v>
      </c>
      <c r="DS10">
        <f>DR10*('Important data + Explanation'!$J$2/(1/33))</f>
        <v>0</v>
      </c>
      <c r="DT10">
        <f t="shared" si="29"/>
        <v>0</v>
      </c>
      <c r="DU10" s="49"/>
      <c r="DV10" s="46"/>
      <c r="DW10" s="46"/>
      <c r="DX10" s="46"/>
      <c r="DY10" s="49"/>
      <c r="DZ10" s="46"/>
      <c r="EA10" s="46"/>
      <c r="EB10" s="46"/>
      <c r="EC10" s="49"/>
      <c r="ED10" s="46"/>
      <c r="EE10" s="46"/>
      <c r="EF10" s="46"/>
      <c r="EG10" s="49"/>
      <c r="EH10" s="46"/>
      <c r="EI10" s="46"/>
      <c r="EJ10" s="46"/>
      <c r="EK10" s="49"/>
      <c r="EL10" s="46"/>
      <c r="EM10" s="46"/>
      <c r="EN10" s="46"/>
      <c r="EO10" s="49"/>
      <c r="EP10" s="46"/>
      <c r="EQ10" s="46"/>
      <c r="ER10" s="46"/>
      <c r="ES10" s="49"/>
      <c r="ET10" s="46"/>
      <c r="EU10" s="46"/>
      <c r="EV10" s="46"/>
      <c r="EW10" s="49"/>
      <c r="EX10" s="46"/>
      <c r="EY10" s="46"/>
      <c r="EZ10" s="46"/>
      <c r="FA10" s="49"/>
      <c r="FB10" s="46"/>
      <c r="FC10" s="46"/>
      <c r="FD10" s="46"/>
      <c r="FE10" s="49"/>
      <c r="FF10" s="46"/>
      <c r="FG10" s="46"/>
      <c r="FH10" s="46"/>
      <c r="FI10" s="49"/>
      <c r="FJ10" s="46"/>
      <c r="FK10" s="46"/>
      <c r="FL10" s="46"/>
      <c r="FM10" s="49"/>
      <c r="FN10" s="46"/>
      <c r="FO10" s="46"/>
      <c r="FP10" s="46"/>
      <c r="FQ10" s="46"/>
      <c r="FR10" s="46"/>
    </row>
    <row r="11" spans="1:174" x14ac:dyDescent="0.25">
      <c r="A11" s="16" t="s">
        <v>13</v>
      </c>
      <c r="B11" s="21">
        <v>2</v>
      </c>
      <c r="C11" s="22">
        <f>0.01*B11*'Important data + Explanation'!$B$9</f>
        <v>4.0666666666666664</v>
      </c>
      <c r="D11" s="27">
        <v>4178624.8</v>
      </c>
      <c r="E11" s="29"/>
      <c r="F11">
        <f>(E11/$D$11)*$C$11</f>
        <v>0</v>
      </c>
      <c r="G11">
        <f>F11*('Important data + Explanation'!$J$2/(1/33))</f>
        <v>0</v>
      </c>
      <c r="H11">
        <f t="shared" si="0"/>
        <v>0</v>
      </c>
      <c r="I11" s="6"/>
      <c r="J11">
        <f>(I11/$D$11)*$C$11</f>
        <v>0</v>
      </c>
      <c r="K11">
        <f>J11*('Important data + Explanation'!$J$2/(1/33))</f>
        <v>0</v>
      </c>
      <c r="L11">
        <f t="shared" si="1"/>
        <v>0</v>
      </c>
      <c r="M11" s="29"/>
      <c r="N11">
        <f>(M11/$D$11)*$C$11</f>
        <v>0</v>
      </c>
      <c r="O11">
        <f>N11*('Important data + Explanation'!$J$2/(1/33))</f>
        <v>0</v>
      </c>
      <c r="P11">
        <f t="shared" si="2"/>
        <v>0</v>
      </c>
      <c r="Q11" s="29"/>
      <c r="R11">
        <f>(Q11/$D$11)*$C$11</f>
        <v>0</v>
      </c>
      <c r="S11">
        <f>R11*('Important data + Explanation'!$J$2/(1/33))</f>
        <v>0</v>
      </c>
      <c r="T11">
        <f t="shared" si="3"/>
        <v>0</v>
      </c>
      <c r="U11" s="29"/>
      <c r="V11">
        <f>(U11/$D$11)*$C$11</f>
        <v>0</v>
      </c>
      <c r="W11">
        <f>V11*('Important data + Explanation'!$J$2/(1/33))</f>
        <v>0</v>
      </c>
      <c r="X11">
        <f t="shared" si="4"/>
        <v>0</v>
      </c>
      <c r="Y11" s="29"/>
      <c r="Z11">
        <f>(Y11/$D$11)*$C$11</f>
        <v>0</v>
      </c>
      <c r="AA11">
        <f>Z11*('Important data + Explanation'!$J$2/(1/33))</f>
        <v>0</v>
      </c>
      <c r="AB11">
        <f t="shared" si="5"/>
        <v>0</v>
      </c>
      <c r="AC11" s="29"/>
      <c r="AD11">
        <f>(AC11/$D$11)*$C$11</f>
        <v>0</v>
      </c>
      <c r="AE11">
        <f>AD11*('Important data + Explanation'!$J$2/(1/33))</f>
        <v>0</v>
      </c>
      <c r="AF11">
        <f t="shared" si="6"/>
        <v>0</v>
      </c>
      <c r="AG11" s="29"/>
      <c r="AH11">
        <f>(AG11/$D$11)*$C$11</f>
        <v>0</v>
      </c>
      <c r="AI11">
        <f>AH11*('Important data + Explanation'!$J$2/(1/33))</f>
        <v>0</v>
      </c>
      <c r="AJ11">
        <f t="shared" si="7"/>
        <v>0</v>
      </c>
      <c r="AK11" s="29"/>
      <c r="AL11">
        <f>(AK11/$D$11)*$C$11</f>
        <v>0</v>
      </c>
      <c r="AM11">
        <f>AL11*('Important data + Explanation'!$J$2/(1/33))</f>
        <v>0</v>
      </c>
      <c r="AN11">
        <f t="shared" si="8"/>
        <v>0</v>
      </c>
      <c r="AO11" s="29"/>
      <c r="AP11">
        <f>(AO11/$D$11)*$C$11</f>
        <v>0</v>
      </c>
      <c r="AQ11">
        <f>AP11*('Important data + Explanation'!$J$2/(1/33))</f>
        <v>0</v>
      </c>
      <c r="AR11">
        <f t="shared" si="9"/>
        <v>0</v>
      </c>
      <c r="AS11" s="29"/>
      <c r="AT11">
        <f>(AS11/$D$11)*$C$11</f>
        <v>0</v>
      </c>
      <c r="AU11">
        <f>AT11*('Important data + Explanation'!$J$2/(1/33))</f>
        <v>0</v>
      </c>
      <c r="AV11">
        <f t="shared" si="10"/>
        <v>0</v>
      </c>
      <c r="AW11" s="29"/>
      <c r="AX11">
        <f>(AW11/$D$11)*$C$11</f>
        <v>0</v>
      </c>
      <c r="AY11">
        <f>AX11*('Important data + Explanation'!$J$2/(1/33))</f>
        <v>0</v>
      </c>
      <c r="AZ11">
        <f t="shared" si="11"/>
        <v>0</v>
      </c>
      <c r="BA11" s="29"/>
      <c r="BB11">
        <f>(BA11/$D$11)*$C$11</f>
        <v>0</v>
      </c>
      <c r="BC11">
        <f>BB11*('Important data + Explanation'!$J$2/(1/33))</f>
        <v>0</v>
      </c>
      <c r="BD11">
        <f t="shared" si="12"/>
        <v>0</v>
      </c>
      <c r="BE11" s="29"/>
      <c r="BF11">
        <f>(BE11/$D$11)*$C$11</f>
        <v>0</v>
      </c>
      <c r="BG11">
        <f>BF11*('Important data + Explanation'!$J$2/(1/33))</f>
        <v>0</v>
      </c>
      <c r="BH11">
        <f t="shared" si="13"/>
        <v>0</v>
      </c>
      <c r="BI11" s="29"/>
      <c r="BJ11">
        <f>(BI11/$D$11)*$C$11</f>
        <v>0</v>
      </c>
      <c r="BK11">
        <f>BJ11*('Important data + Explanation'!$J$2/(1/33))</f>
        <v>0</v>
      </c>
      <c r="BL11">
        <f t="shared" si="14"/>
        <v>0</v>
      </c>
      <c r="BM11" s="29"/>
      <c r="BN11">
        <f>(BM11/$D$11)*$C$11</f>
        <v>0</v>
      </c>
      <c r="BO11">
        <f>BN11*('Important data + Explanation'!$J$2/(1/33))</f>
        <v>0</v>
      </c>
      <c r="BP11">
        <f t="shared" si="15"/>
        <v>0</v>
      </c>
      <c r="BQ11" s="29"/>
      <c r="BR11">
        <f>(BQ11/$D$11)*$C$11</f>
        <v>0</v>
      </c>
      <c r="BS11">
        <f>BR11*('Important data + Explanation'!$J$2/(1/33))</f>
        <v>0</v>
      </c>
      <c r="BT11">
        <f t="shared" si="16"/>
        <v>0</v>
      </c>
      <c r="BU11" s="29"/>
      <c r="BV11">
        <f>(BU11/$D$11)*$C$11</f>
        <v>0</v>
      </c>
      <c r="BW11">
        <f>BV11*('Important data + Explanation'!$J$2/(1/33))</f>
        <v>0</v>
      </c>
      <c r="BX11">
        <f t="shared" si="17"/>
        <v>0</v>
      </c>
      <c r="BY11" s="29"/>
      <c r="BZ11">
        <f>(BY11/$D$11)*$C$11</f>
        <v>0</v>
      </c>
      <c r="CA11">
        <f>BZ11*('Important data + Explanation'!$J$2/(1/33))</f>
        <v>0</v>
      </c>
      <c r="CB11">
        <f t="shared" si="18"/>
        <v>0</v>
      </c>
      <c r="CC11" s="29"/>
      <c r="CD11">
        <f>(CC11/$D$11)*$C$11</f>
        <v>0</v>
      </c>
      <c r="CE11">
        <f>CD11*('Important data + Explanation'!$J$2/(1/33))</f>
        <v>0</v>
      </c>
      <c r="CF11">
        <f t="shared" si="19"/>
        <v>0</v>
      </c>
      <c r="CG11" s="29"/>
      <c r="CH11">
        <f>(CG11/$D$11)*$C$11</f>
        <v>0</v>
      </c>
      <c r="CI11">
        <f>CH11*('Important data + Explanation'!$J$2/(1/33))</f>
        <v>0</v>
      </c>
      <c r="CJ11">
        <f t="shared" si="20"/>
        <v>0</v>
      </c>
      <c r="CK11" s="29"/>
      <c r="CL11">
        <f>(CK11/$D$11)*$C$11</f>
        <v>0</v>
      </c>
      <c r="CM11">
        <f>CL11*('Important data + Explanation'!$J$2/(1/33))</f>
        <v>0</v>
      </c>
      <c r="CN11">
        <f t="shared" si="21"/>
        <v>0</v>
      </c>
      <c r="CO11" s="29"/>
      <c r="CP11">
        <f>(CO11/$D$11)*$C$11</f>
        <v>0</v>
      </c>
      <c r="CQ11">
        <f>CP11*('Important data + Explanation'!$J$2/(1/33))</f>
        <v>0</v>
      </c>
      <c r="CR11">
        <f t="shared" si="22"/>
        <v>0</v>
      </c>
      <c r="CS11" s="29"/>
      <c r="CT11">
        <f>(CS11/$D$11)*$C$11</f>
        <v>0</v>
      </c>
      <c r="CU11">
        <f>CT11*('Important data + Explanation'!$J$2/(1/33))</f>
        <v>0</v>
      </c>
      <c r="CV11">
        <f t="shared" si="23"/>
        <v>0</v>
      </c>
      <c r="CW11" s="29"/>
      <c r="CX11">
        <f>(CW11/$D$11)*$C$11</f>
        <v>0</v>
      </c>
      <c r="CY11">
        <f>CX11*('Important data + Explanation'!$J$2/(1/33))</f>
        <v>0</v>
      </c>
      <c r="CZ11">
        <f t="shared" si="24"/>
        <v>0</v>
      </c>
      <c r="DA11" s="29"/>
      <c r="DB11">
        <f>(DA11/$D$11)*$C$11</f>
        <v>0</v>
      </c>
      <c r="DC11">
        <f>DB11*('Important data + Explanation'!$J$2/(1/33))</f>
        <v>0</v>
      </c>
      <c r="DD11">
        <f t="shared" si="25"/>
        <v>0</v>
      </c>
      <c r="DE11" s="29"/>
      <c r="DF11">
        <f>(DE11/$D$11)*$C$11</f>
        <v>0</v>
      </c>
      <c r="DG11">
        <f>DF11*('Important data + Explanation'!$J$2/(1/33))</f>
        <v>0</v>
      </c>
      <c r="DH11">
        <f t="shared" si="26"/>
        <v>0</v>
      </c>
      <c r="DI11" s="29"/>
      <c r="DJ11">
        <f>(DI11/$D$11)*$C$11</f>
        <v>0</v>
      </c>
      <c r="DK11">
        <f>DJ11*('Important data + Explanation'!$J$2/(1/33))</f>
        <v>0</v>
      </c>
      <c r="DL11">
        <f t="shared" si="27"/>
        <v>0</v>
      </c>
      <c r="DM11" s="29"/>
      <c r="DN11">
        <f>(DM11/$D$11)*$C$11</f>
        <v>0</v>
      </c>
      <c r="DO11">
        <f>DN11*('Important data + Explanation'!$J$2/(1/33))</f>
        <v>0</v>
      </c>
      <c r="DP11">
        <f t="shared" si="28"/>
        <v>0</v>
      </c>
      <c r="DQ11" s="29"/>
      <c r="DR11">
        <f>(DQ11/$D$11)*$C$11</f>
        <v>0</v>
      </c>
      <c r="DS11">
        <f>DR11*('Important data + Explanation'!$J$2/(1/33))</f>
        <v>0</v>
      </c>
      <c r="DT11">
        <f t="shared" si="29"/>
        <v>0</v>
      </c>
      <c r="DU11" s="49"/>
      <c r="DV11" s="46"/>
      <c r="DW11" s="46"/>
      <c r="DX11" s="46"/>
      <c r="DY11" s="49"/>
      <c r="DZ11" s="46"/>
      <c r="EA11" s="46"/>
      <c r="EB11" s="46"/>
      <c r="EC11" s="49"/>
      <c r="ED11" s="46"/>
      <c r="EE11" s="46"/>
      <c r="EF11" s="46"/>
      <c r="EG11" s="49"/>
      <c r="EH11" s="46"/>
      <c r="EI11" s="46"/>
      <c r="EJ11" s="46"/>
      <c r="EK11" s="49"/>
      <c r="EL11" s="46"/>
      <c r="EM11" s="46"/>
      <c r="EN11" s="46"/>
      <c r="EO11" s="49"/>
      <c r="EP11" s="46"/>
      <c r="EQ11" s="46"/>
      <c r="ER11" s="46"/>
      <c r="ES11" s="49"/>
      <c r="ET11" s="46"/>
      <c r="EU11" s="46"/>
      <c r="EV11" s="46"/>
      <c r="EW11" s="49"/>
      <c r="EX11" s="46"/>
      <c r="EY11" s="46"/>
      <c r="EZ11" s="46"/>
      <c r="FA11" s="49"/>
      <c r="FB11" s="46"/>
      <c r="FC11" s="46"/>
      <c r="FD11" s="46"/>
      <c r="FE11" s="49"/>
      <c r="FF11" s="46"/>
      <c r="FG11" s="46"/>
      <c r="FH11" s="46"/>
      <c r="FI11" s="49"/>
      <c r="FJ11" s="46"/>
      <c r="FK11" s="46"/>
      <c r="FL11" s="46"/>
      <c r="FM11" s="49"/>
      <c r="FN11" s="46"/>
      <c r="FO11" s="46"/>
      <c r="FP11" s="46"/>
      <c r="FQ11" s="46"/>
      <c r="FR11" s="46"/>
    </row>
    <row r="12" spans="1:174" x14ac:dyDescent="0.25">
      <c r="A12" s="16" t="s">
        <v>14</v>
      </c>
      <c r="B12" s="21">
        <v>2</v>
      </c>
      <c r="C12" s="22">
        <f>0.01*B12*'Important data + Explanation'!$B$9</f>
        <v>4.0666666666666664</v>
      </c>
      <c r="D12" s="27">
        <v>3997595.4</v>
      </c>
      <c r="E12" s="29"/>
      <c r="F12">
        <f>(E12/$D$12)*$C$12</f>
        <v>0</v>
      </c>
      <c r="G12">
        <f>F12*('Important data + Explanation'!$J$2/(1/33))</f>
        <v>0</v>
      </c>
      <c r="H12">
        <f t="shared" si="0"/>
        <v>0</v>
      </c>
      <c r="I12" s="6"/>
      <c r="J12">
        <f>(I12/$D$12)*$C$12</f>
        <v>0</v>
      </c>
      <c r="K12">
        <f>J12*('Important data + Explanation'!$J$2/(1/33))</f>
        <v>0</v>
      </c>
      <c r="L12">
        <f t="shared" si="1"/>
        <v>0</v>
      </c>
      <c r="M12" s="29"/>
      <c r="N12">
        <f>(M12/$D$12)*$C$12</f>
        <v>0</v>
      </c>
      <c r="O12">
        <f>N12*('Important data + Explanation'!$J$2/(1/33))</f>
        <v>0</v>
      </c>
      <c r="P12">
        <f t="shared" si="2"/>
        <v>0</v>
      </c>
      <c r="Q12" s="29"/>
      <c r="R12">
        <f>(Q12/$D$12)*$C$12</f>
        <v>0</v>
      </c>
      <c r="S12">
        <f>R12*('Important data + Explanation'!$J$2/(1/33))</f>
        <v>0</v>
      </c>
      <c r="T12">
        <f t="shared" si="3"/>
        <v>0</v>
      </c>
      <c r="U12" s="29"/>
      <c r="V12">
        <f>(U12/$D$12)*$C$12</f>
        <v>0</v>
      </c>
      <c r="W12">
        <f>V12*('Important data + Explanation'!$J$2/(1/33))</f>
        <v>0</v>
      </c>
      <c r="X12">
        <f t="shared" si="4"/>
        <v>0</v>
      </c>
      <c r="Y12" s="29"/>
      <c r="Z12">
        <f>(Y12/$D$12)*$C$12</f>
        <v>0</v>
      </c>
      <c r="AA12">
        <f>Z12*('Important data + Explanation'!$J$2/(1/33))</f>
        <v>0</v>
      </c>
      <c r="AB12">
        <f t="shared" si="5"/>
        <v>0</v>
      </c>
      <c r="AC12" s="29"/>
      <c r="AD12">
        <f>(AC12/$D$12)*$C$12</f>
        <v>0</v>
      </c>
      <c r="AE12">
        <f>AD12*('Important data + Explanation'!$J$2/(1/33))</f>
        <v>0</v>
      </c>
      <c r="AF12">
        <f t="shared" si="6"/>
        <v>0</v>
      </c>
      <c r="AG12" s="29"/>
      <c r="AH12">
        <f>(AG12/$D$12)*$C$12</f>
        <v>0</v>
      </c>
      <c r="AI12">
        <f>AH12*('Important data + Explanation'!$J$2/(1/33))</f>
        <v>0</v>
      </c>
      <c r="AJ12">
        <f t="shared" si="7"/>
        <v>0</v>
      </c>
      <c r="AK12" s="29"/>
      <c r="AL12">
        <f>(AK12/$D$12)*$C$12</f>
        <v>0</v>
      </c>
      <c r="AM12">
        <f>AL12*('Important data + Explanation'!$J$2/(1/33))</f>
        <v>0</v>
      </c>
      <c r="AN12">
        <f t="shared" si="8"/>
        <v>0</v>
      </c>
      <c r="AO12" s="29"/>
      <c r="AP12">
        <f>(AO12/$D$12)*$C$12</f>
        <v>0</v>
      </c>
      <c r="AQ12">
        <f>AP12*('Important data + Explanation'!$J$2/(1/33))</f>
        <v>0</v>
      </c>
      <c r="AR12">
        <f t="shared" si="9"/>
        <v>0</v>
      </c>
      <c r="AS12" s="29"/>
      <c r="AT12">
        <f>(AS12/$D$12)*$C$12</f>
        <v>0</v>
      </c>
      <c r="AU12">
        <f>AT12*('Important data + Explanation'!$J$2/(1/33))</f>
        <v>0</v>
      </c>
      <c r="AV12">
        <f t="shared" si="10"/>
        <v>0</v>
      </c>
      <c r="AW12" s="29"/>
      <c r="AX12">
        <f>(AW12/$D$12)*$C$12</f>
        <v>0</v>
      </c>
      <c r="AY12">
        <f>AX12*('Important data + Explanation'!$J$2/(1/33))</f>
        <v>0</v>
      </c>
      <c r="AZ12">
        <f t="shared" si="11"/>
        <v>0</v>
      </c>
      <c r="BA12" s="29"/>
      <c r="BB12">
        <f>(BA12/$D$12)*$C$12</f>
        <v>0</v>
      </c>
      <c r="BC12">
        <f>BB12*('Important data + Explanation'!$J$2/(1/33))</f>
        <v>0</v>
      </c>
      <c r="BD12">
        <f t="shared" si="12"/>
        <v>0</v>
      </c>
      <c r="BE12" s="29"/>
      <c r="BF12">
        <f>(BE12/$D$12)*$C$12</f>
        <v>0</v>
      </c>
      <c r="BG12">
        <f>BF12*('Important data + Explanation'!$J$2/(1/33))</f>
        <v>0</v>
      </c>
      <c r="BH12">
        <f t="shared" si="13"/>
        <v>0</v>
      </c>
      <c r="BI12" s="29"/>
      <c r="BJ12">
        <f>(BI12/$D$12)*$C$12</f>
        <v>0</v>
      </c>
      <c r="BK12">
        <f>BJ12*('Important data + Explanation'!$J$2/(1/33))</f>
        <v>0</v>
      </c>
      <c r="BL12">
        <f t="shared" si="14"/>
        <v>0</v>
      </c>
      <c r="BM12" s="29"/>
      <c r="BN12">
        <f>(BM12/$D$12)*$C$12</f>
        <v>0</v>
      </c>
      <c r="BO12">
        <f>BN12*('Important data + Explanation'!$J$2/(1/33))</f>
        <v>0</v>
      </c>
      <c r="BP12">
        <f t="shared" si="15"/>
        <v>0</v>
      </c>
      <c r="BQ12" s="29"/>
      <c r="BR12">
        <f>(BQ12/$D$12)*$C$12</f>
        <v>0</v>
      </c>
      <c r="BS12">
        <f>BR12*('Important data + Explanation'!$J$2/(1/33))</f>
        <v>0</v>
      </c>
      <c r="BT12">
        <f t="shared" si="16"/>
        <v>0</v>
      </c>
      <c r="BU12" s="29"/>
      <c r="BV12">
        <f>(BU12/$D$12)*$C$12</f>
        <v>0</v>
      </c>
      <c r="BW12">
        <f>BV12*('Important data + Explanation'!$J$2/(1/33))</f>
        <v>0</v>
      </c>
      <c r="BX12">
        <f t="shared" si="17"/>
        <v>0</v>
      </c>
      <c r="BY12" s="29"/>
      <c r="BZ12">
        <f>(BY12/$D$12)*$C$12</f>
        <v>0</v>
      </c>
      <c r="CA12">
        <f>BZ12*('Important data + Explanation'!$J$2/(1/33))</f>
        <v>0</v>
      </c>
      <c r="CB12">
        <f t="shared" si="18"/>
        <v>0</v>
      </c>
      <c r="CC12" s="29"/>
      <c r="CD12">
        <f>(CC12/$D$12)*$C$12</f>
        <v>0</v>
      </c>
      <c r="CE12">
        <f>CD12*('Important data + Explanation'!$J$2/(1/33))</f>
        <v>0</v>
      </c>
      <c r="CF12">
        <f t="shared" si="19"/>
        <v>0</v>
      </c>
      <c r="CG12" s="29"/>
      <c r="CH12">
        <f>(CG12/$D$12)*$C$12</f>
        <v>0</v>
      </c>
      <c r="CI12">
        <f>CH12*('Important data + Explanation'!$J$2/(1/33))</f>
        <v>0</v>
      </c>
      <c r="CJ12">
        <f t="shared" si="20"/>
        <v>0</v>
      </c>
      <c r="CK12" s="29"/>
      <c r="CL12">
        <f>(CK12/$D$12)*$C$12</f>
        <v>0</v>
      </c>
      <c r="CM12">
        <f>CL12*('Important data + Explanation'!$J$2/(1/33))</f>
        <v>0</v>
      </c>
      <c r="CN12">
        <f t="shared" si="21"/>
        <v>0</v>
      </c>
      <c r="CO12" s="29"/>
      <c r="CP12">
        <f>(CO12/$D$12)*$C$12</f>
        <v>0</v>
      </c>
      <c r="CQ12">
        <f>CP12*('Important data + Explanation'!$J$2/(1/33))</f>
        <v>0</v>
      </c>
      <c r="CR12">
        <f t="shared" si="22"/>
        <v>0</v>
      </c>
      <c r="CS12" s="29"/>
      <c r="CT12">
        <f>(CS12/$D$12)*$C$12</f>
        <v>0</v>
      </c>
      <c r="CU12">
        <f>CT12*('Important data + Explanation'!$J$2/(1/33))</f>
        <v>0</v>
      </c>
      <c r="CV12">
        <f t="shared" si="23"/>
        <v>0</v>
      </c>
      <c r="CW12" s="29"/>
      <c r="CX12">
        <f>(CW12/$D$12)*$C$12</f>
        <v>0</v>
      </c>
      <c r="CY12">
        <f>CX12*('Important data + Explanation'!$J$2/(1/33))</f>
        <v>0</v>
      </c>
      <c r="CZ12">
        <f t="shared" si="24"/>
        <v>0</v>
      </c>
      <c r="DA12" s="29"/>
      <c r="DB12">
        <f>(DA12/$D$12)*$C$12</f>
        <v>0</v>
      </c>
      <c r="DC12">
        <f>DB12*('Important data + Explanation'!$J$2/(1/33))</f>
        <v>0</v>
      </c>
      <c r="DD12">
        <f t="shared" si="25"/>
        <v>0</v>
      </c>
      <c r="DE12" s="29"/>
      <c r="DF12">
        <f>(DE12/$D$12)*$C$12</f>
        <v>0</v>
      </c>
      <c r="DG12">
        <f>DF12*('Important data + Explanation'!$J$2/(1/33))</f>
        <v>0</v>
      </c>
      <c r="DH12">
        <f t="shared" si="26"/>
        <v>0</v>
      </c>
      <c r="DI12" s="29"/>
      <c r="DJ12">
        <f>(DI12/$D$12)*$C$12</f>
        <v>0</v>
      </c>
      <c r="DK12">
        <f>DJ12*('Important data + Explanation'!$J$2/(1/33))</f>
        <v>0</v>
      </c>
      <c r="DL12">
        <f t="shared" si="27"/>
        <v>0</v>
      </c>
      <c r="DM12" s="29"/>
      <c r="DN12">
        <f>(DM12/$D$12)*$C$12</f>
        <v>0</v>
      </c>
      <c r="DO12">
        <f>DN12*('Important data + Explanation'!$J$2/(1/33))</f>
        <v>0</v>
      </c>
      <c r="DP12">
        <f t="shared" si="28"/>
        <v>0</v>
      </c>
      <c r="DQ12" s="29"/>
      <c r="DR12">
        <f>(DQ12/$D$12)*$C$12</f>
        <v>0</v>
      </c>
      <c r="DS12">
        <f>DR12*('Important data + Explanation'!$J$2/(1/33))</f>
        <v>0</v>
      </c>
      <c r="DT12">
        <f t="shared" si="29"/>
        <v>0</v>
      </c>
      <c r="DU12" s="49"/>
      <c r="DV12" s="46"/>
      <c r="DW12" s="46"/>
      <c r="DX12" s="46"/>
      <c r="DY12" s="49"/>
      <c r="DZ12" s="46"/>
      <c r="EA12" s="46"/>
      <c r="EB12" s="46"/>
      <c r="EC12" s="49"/>
      <c r="ED12" s="46"/>
      <c r="EE12" s="46"/>
      <c r="EF12" s="46"/>
      <c r="EG12" s="49"/>
      <c r="EH12" s="46"/>
      <c r="EI12" s="46"/>
      <c r="EJ12" s="46"/>
      <c r="EK12" s="49"/>
      <c r="EL12" s="46"/>
      <c r="EM12" s="46"/>
      <c r="EN12" s="46"/>
      <c r="EO12" s="49"/>
      <c r="EP12" s="46"/>
      <c r="EQ12" s="46"/>
      <c r="ER12" s="46"/>
      <c r="ES12" s="49"/>
      <c r="ET12" s="46"/>
      <c r="EU12" s="46"/>
      <c r="EV12" s="46"/>
      <c r="EW12" s="49"/>
      <c r="EX12" s="46"/>
      <c r="EY12" s="46"/>
      <c r="EZ12" s="46"/>
      <c r="FA12" s="49"/>
      <c r="FB12" s="46"/>
      <c r="FC12" s="46"/>
      <c r="FD12" s="46"/>
      <c r="FE12" s="49"/>
      <c r="FF12" s="46"/>
      <c r="FG12" s="46"/>
      <c r="FH12" s="46"/>
      <c r="FI12" s="49"/>
      <c r="FJ12" s="46"/>
      <c r="FK12" s="46"/>
      <c r="FL12" s="46"/>
      <c r="FM12" s="49"/>
      <c r="FN12" s="46"/>
      <c r="FO12" s="46"/>
      <c r="FP12" s="46"/>
      <c r="FQ12" s="46"/>
      <c r="FR12" s="46"/>
    </row>
    <row r="13" spans="1:174" x14ac:dyDescent="0.25">
      <c r="A13" s="16" t="s">
        <v>15</v>
      </c>
      <c r="B13" s="21">
        <v>2</v>
      </c>
      <c r="C13" s="22">
        <f>0.01*B13*'Important data + Explanation'!$B$9</f>
        <v>4.0666666666666664</v>
      </c>
      <c r="D13" s="27">
        <v>3919311.8</v>
      </c>
      <c r="E13" s="31"/>
      <c r="F13">
        <f>(E13/$D$13)*$C$13</f>
        <v>0</v>
      </c>
      <c r="G13">
        <f>F13*('Important data + Explanation'!$J$2/(1/33))</f>
        <v>0</v>
      </c>
      <c r="H13">
        <f>G13/1000000000</f>
        <v>0</v>
      </c>
      <c r="I13" s="8"/>
      <c r="J13">
        <f>(I13/$D$13)*$C$13</f>
        <v>0</v>
      </c>
      <c r="K13">
        <f>J13*('Important data + Explanation'!$J$2/(1/33))</f>
        <v>0</v>
      </c>
      <c r="L13">
        <f t="shared" si="1"/>
        <v>0</v>
      </c>
      <c r="M13" s="31"/>
      <c r="N13">
        <f>(M13/$D$13)*$C$13</f>
        <v>0</v>
      </c>
      <c r="O13">
        <f>N13*('Important data + Explanation'!$J$2/(1/33))</f>
        <v>0</v>
      </c>
      <c r="P13">
        <f>O13/1000000000</f>
        <v>0</v>
      </c>
      <c r="Q13" s="31"/>
      <c r="R13">
        <f>(Q13/$D$13)*$C$13</f>
        <v>0</v>
      </c>
      <c r="S13">
        <f>R13*('Important data + Explanation'!$J$2/(1/33))</f>
        <v>0</v>
      </c>
      <c r="T13">
        <f>S13/1000000000</f>
        <v>0</v>
      </c>
      <c r="U13" s="31"/>
      <c r="V13">
        <f>(U13/$D$13)*$C$13</f>
        <v>0</v>
      </c>
      <c r="W13">
        <f>V13*('Important data + Explanation'!$J$2/(1/33))</f>
        <v>0</v>
      </c>
      <c r="X13">
        <f>W13/1000000000</f>
        <v>0</v>
      </c>
      <c r="Y13" s="31"/>
      <c r="Z13">
        <f>(Y13/$D$13)*$C$13</f>
        <v>0</v>
      </c>
      <c r="AA13">
        <f>Z13*('Important data + Explanation'!$J$2/(1/33))</f>
        <v>0</v>
      </c>
      <c r="AB13">
        <f>AA13/1000000000</f>
        <v>0</v>
      </c>
      <c r="AC13" s="31"/>
      <c r="AD13">
        <f>(AC13/$D$13)*$C$13</f>
        <v>0</v>
      </c>
      <c r="AE13">
        <f>AD13*('Important data + Explanation'!$J$2/(1/33))</f>
        <v>0</v>
      </c>
      <c r="AF13">
        <f>AE13/1000000000</f>
        <v>0</v>
      </c>
      <c r="AG13" s="31"/>
      <c r="AH13">
        <f>(AG13/$D$13)*$C$13</f>
        <v>0</v>
      </c>
      <c r="AI13">
        <f>AH13*('Important data + Explanation'!$J$2/(1/33))</f>
        <v>0</v>
      </c>
      <c r="AJ13">
        <f>AI13/1000000000</f>
        <v>0</v>
      </c>
      <c r="AK13" s="31"/>
      <c r="AL13">
        <f>(AK13/$D$13)*$C$13</f>
        <v>0</v>
      </c>
      <c r="AM13">
        <f>AL13*('Important data + Explanation'!$J$2/(1/33))</f>
        <v>0</v>
      </c>
      <c r="AN13">
        <f>AM13/1000000000</f>
        <v>0</v>
      </c>
      <c r="AO13" s="31"/>
      <c r="AP13">
        <f>(AO13/$D$13)*$C$13</f>
        <v>0</v>
      </c>
      <c r="AQ13">
        <f>AP13*('Important data + Explanation'!$J$2/(1/33))</f>
        <v>0</v>
      </c>
      <c r="AR13">
        <f>AQ13/1000000000</f>
        <v>0</v>
      </c>
      <c r="AS13" s="31"/>
      <c r="AT13">
        <f>(AS13/$D$13)*$C$13</f>
        <v>0</v>
      </c>
      <c r="AU13">
        <f>AT13*('Important data + Explanation'!$J$2/(1/33))</f>
        <v>0</v>
      </c>
      <c r="AV13">
        <f>AU13/1000000000</f>
        <v>0</v>
      </c>
      <c r="AW13" s="31"/>
      <c r="AX13">
        <f>(AW13/$D$13)*$C$13</f>
        <v>0</v>
      </c>
      <c r="AY13">
        <f>AX13*('Important data + Explanation'!$J$2/(1/33))</f>
        <v>0</v>
      </c>
      <c r="AZ13">
        <f>AY13/1000000000</f>
        <v>0</v>
      </c>
      <c r="BA13" s="31"/>
      <c r="BB13">
        <f>(BA13/$D$13)*$C$13</f>
        <v>0</v>
      </c>
      <c r="BC13">
        <f>BB13*('Important data + Explanation'!$J$2/(1/33))</f>
        <v>0</v>
      </c>
      <c r="BD13">
        <f>BC13/1000000000</f>
        <v>0</v>
      </c>
      <c r="BE13" s="31"/>
      <c r="BF13">
        <f>(BE13/$D$13)*$C$13</f>
        <v>0</v>
      </c>
      <c r="BG13">
        <f>BF13*('Important data + Explanation'!$J$2/(1/33))</f>
        <v>0</v>
      </c>
      <c r="BH13">
        <f>BG13/1000000000</f>
        <v>0</v>
      </c>
      <c r="BI13" s="31"/>
      <c r="BJ13">
        <f>(BI13/$D$13)*$C$13</f>
        <v>0</v>
      </c>
      <c r="BK13">
        <f>BJ13*('Important data + Explanation'!$J$2/(1/33))</f>
        <v>0</v>
      </c>
      <c r="BL13">
        <f>BK13/1000000000</f>
        <v>0</v>
      </c>
      <c r="BM13" s="31"/>
      <c r="BN13">
        <f>(BM13/$D$13)*$C$13</f>
        <v>0</v>
      </c>
      <c r="BO13">
        <f>BN13*('Important data + Explanation'!$J$2/(1/33))</f>
        <v>0</v>
      </c>
      <c r="BP13">
        <f>BO13/1000000000</f>
        <v>0</v>
      </c>
      <c r="BQ13" s="31"/>
      <c r="BR13">
        <f>(BQ13/$D$13)*$C$13</f>
        <v>0</v>
      </c>
      <c r="BS13">
        <f>BR13*('Important data + Explanation'!$J$2/(1/33))</f>
        <v>0</v>
      </c>
      <c r="BT13">
        <f>BS13/1000000000</f>
        <v>0</v>
      </c>
      <c r="BU13" s="31"/>
      <c r="BV13">
        <f>(BU13/$D$13)*$C$13</f>
        <v>0</v>
      </c>
      <c r="BW13">
        <f>BV13*('Important data + Explanation'!$J$2/(1/33))</f>
        <v>0</v>
      </c>
      <c r="BX13">
        <f>BW13/1000000000</f>
        <v>0</v>
      </c>
      <c r="BY13" s="31"/>
      <c r="BZ13">
        <f>(BY13/$D$13)*$C$13</f>
        <v>0</v>
      </c>
      <c r="CA13">
        <f>BZ13*('Important data + Explanation'!$J$2/(1/33))</f>
        <v>0</v>
      </c>
      <c r="CB13">
        <f>CA13/1000000000</f>
        <v>0</v>
      </c>
      <c r="CC13" s="31"/>
      <c r="CD13">
        <f>(CC13/$D$13)*$C$13</f>
        <v>0</v>
      </c>
      <c r="CE13">
        <f>CD13*('Important data + Explanation'!$J$2/(1/33))</f>
        <v>0</v>
      </c>
      <c r="CF13">
        <f>CE13/1000000000</f>
        <v>0</v>
      </c>
      <c r="CG13" s="31"/>
      <c r="CH13">
        <f>(CG13/$D$13)*$C$13</f>
        <v>0</v>
      </c>
      <c r="CI13">
        <f>CH13*('Important data + Explanation'!$J$2/(1/33))</f>
        <v>0</v>
      </c>
      <c r="CJ13">
        <f>CI13/1000000000</f>
        <v>0</v>
      </c>
      <c r="CK13" s="31"/>
      <c r="CL13">
        <f>(CK13/$D$13)*$C$13</f>
        <v>0</v>
      </c>
      <c r="CM13">
        <f>CL13*('Important data + Explanation'!$J$2/(1/33))</f>
        <v>0</v>
      </c>
      <c r="CN13">
        <f>CM13/1000000000</f>
        <v>0</v>
      </c>
      <c r="CO13" s="31"/>
      <c r="CP13">
        <f>(CO13/$D$13)*$C$13</f>
        <v>0</v>
      </c>
      <c r="CQ13">
        <f>CP13*('Important data + Explanation'!$J$2/(1/33))</f>
        <v>0</v>
      </c>
      <c r="CR13">
        <f>CQ13/1000000000</f>
        <v>0</v>
      </c>
      <c r="CS13" s="31"/>
      <c r="CT13">
        <f>(CS13/$D$13)*$C$13</f>
        <v>0</v>
      </c>
      <c r="CU13">
        <f>CT13*('Important data + Explanation'!$J$2/(1/33))</f>
        <v>0</v>
      </c>
      <c r="CV13">
        <f>CU13/1000000000</f>
        <v>0</v>
      </c>
      <c r="CW13" s="31"/>
      <c r="CX13">
        <f>(CW13/$D$13)*$C$13</f>
        <v>0</v>
      </c>
      <c r="CY13">
        <f>CX13*('Important data + Explanation'!$J$2/(1/33))</f>
        <v>0</v>
      </c>
      <c r="CZ13">
        <f>CY13/1000000000</f>
        <v>0</v>
      </c>
      <c r="DA13" s="31"/>
      <c r="DB13">
        <f>(DA13/$D$13)*$C$13</f>
        <v>0</v>
      </c>
      <c r="DC13">
        <f>DB13*('Important data + Explanation'!$J$2/(1/33))</f>
        <v>0</v>
      </c>
      <c r="DD13">
        <f>DC13/1000000000</f>
        <v>0</v>
      </c>
      <c r="DE13" s="31"/>
      <c r="DF13">
        <f>(DE13/$D$13)*$C$13</f>
        <v>0</v>
      </c>
      <c r="DG13">
        <f>DF13*('Important data + Explanation'!$J$2/(1/33))</f>
        <v>0</v>
      </c>
      <c r="DH13">
        <f>DG13/1000000000</f>
        <v>0</v>
      </c>
      <c r="DI13" s="31"/>
      <c r="DJ13">
        <f>(DI13/$D$13)*$C$13</f>
        <v>0</v>
      </c>
      <c r="DK13">
        <f>DJ13*('Important data + Explanation'!$J$2/(1/33))</f>
        <v>0</v>
      </c>
      <c r="DL13">
        <f>DK13/1000000000</f>
        <v>0</v>
      </c>
      <c r="DM13" s="31"/>
      <c r="DN13">
        <f>(DM13/$D$13)*$C$13</f>
        <v>0</v>
      </c>
      <c r="DO13">
        <f>DN13*('Important data + Explanation'!$J$2/(1/33))</f>
        <v>0</v>
      </c>
      <c r="DP13">
        <f>DO13/1000000000</f>
        <v>0</v>
      </c>
      <c r="DQ13" s="31"/>
      <c r="DR13">
        <f>(DQ13/$D$13)*$C$13</f>
        <v>0</v>
      </c>
      <c r="DS13">
        <f>DR13*('Important data + Explanation'!$J$2/(1/33))</f>
        <v>0</v>
      </c>
      <c r="DT13">
        <f>DS13/1000000000</f>
        <v>0</v>
      </c>
      <c r="DU13" s="51"/>
      <c r="DV13" s="46"/>
      <c r="DW13" s="46"/>
      <c r="DX13" s="46"/>
      <c r="DY13" s="51"/>
      <c r="DZ13" s="46"/>
      <c r="EA13" s="46"/>
      <c r="EB13" s="46"/>
      <c r="EC13" s="51"/>
      <c r="ED13" s="46"/>
      <c r="EE13" s="46"/>
      <c r="EF13" s="46"/>
      <c r="EG13" s="51"/>
      <c r="EH13" s="46"/>
      <c r="EI13" s="46"/>
      <c r="EJ13" s="46"/>
      <c r="EK13" s="51"/>
      <c r="EL13" s="46"/>
      <c r="EM13" s="46"/>
      <c r="EN13" s="46"/>
      <c r="EO13" s="51"/>
      <c r="EP13" s="46"/>
      <c r="EQ13" s="46"/>
      <c r="ER13" s="46"/>
      <c r="ES13" s="51"/>
      <c r="ET13" s="46"/>
      <c r="EU13" s="46"/>
      <c r="EV13" s="46"/>
      <c r="EW13" s="51"/>
      <c r="EX13" s="46"/>
      <c r="EY13" s="46"/>
      <c r="EZ13" s="46"/>
      <c r="FA13" s="51"/>
      <c r="FB13" s="46"/>
      <c r="FC13" s="46"/>
      <c r="FD13" s="46"/>
      <c r="FE13" s="51"/>
      <c r="FF13" s="46"/>
      <c r="FG13" s="46"/>
      <c r="FH13" s="46"/>
      <c r="FI13" s="51"/>
      <c r="FJ13" s="46"/>
      <c r="FK13" s="46"/>
      <c r="FL13" s="46"/>
      <c r="FM13" s="51"/>
      <c r="FN13" s="46"/>
      <c r="FO13" s="46"/>
      <c r="FP13" s="46"/>
      <c r="FQ13" s="46"/>
      <c r="FR13" s="46"/>
    </row>
    <row r="14" spans="1:174" s="41" customFormat="1" x14ac:dyDescent="0.25">
      <c r="A14" s="36" t="s">
        <v>16</v>
      </c>
      <c r="B14" s="37">
        <v>6</v>
      </c>
      <c r="C14" s="38">
        <f>0.01*B14*'Important data + Explanation'!$B$9</f>
        <v>12.2</v>
      </c>
      <c r="D14" s="39">
        <v>12487814.4</v>
      </c>
      <c r="E14" s="40">
        <v>49330272</v>
      </c>
      <c r="F14" s="41">
        <f>(E14/$D$14)*$C$14</f>
        <v>48.193326640088436</v>
      </c>
      <c r="G14" s="41">
        <f>F14*('Important data + Explanation'!$J$2/(1/33))</f>
        <v>3180759.5582458368</v>
      </c>
      <c r="H14" s="41">
        <f>G14/1000000000</f>
        <v>3.1807595582458367E-3</v>
      </c>
      <c r="I14" s="42">
        <v>85686716</v>
      </c>
      <c r="J14" s="41">
        <f>(I14/$D$14)*$C$14</f>
        <v>83.711841136908632</v>
      </c>
      <c r="K14" s="41">
        <f>J14*('Important data + Explanation'!$J$2/(1/33))</f>
        <v>5524981.5150359701</v>
      </c>
      <c r="L14" s="41">
        <f t="shared" si="1"/>
        <v>5.5249815150359705E-3</v>
      </c>
      <c r="M14" s="40">
        <v>46180859</v>
      </c>
      <c r="N14" s="41">
        <f>(M14/$D$14)*$C$14</f>
        <v>45.11650011390303</v>
      </c>
      <c r="O14" s="41">
        <f>N14*('Important data + Explanation'!$J$2/(1/33))</f>
        <v>2977689.0075176</v>
      </c>
      <c r="P14" s="41">
        <f>O14/1000000000</f>
        <v>2.9776890075175998E-3</v>
      </c>
      <c r="Q14" s="40">
        <v>82819502</v>
      </c>
      <c r="R14" s="41">
        <f>(Q14/$D$14)*$C$14</f>
        <v>80.910709595427676</v>
      </c>
      <c r="S14" s="41">
        <f>R14*('Important data + Explanation'!$J$2/(1/33))</f>
        <v>5340106.8332982268</v>
      </c>
      <c r="T14" s="41">
        <f>S14/1000000000</f>
        <v>5.3401068332982271E-3</v>
      </c>
      <c r="U14" s="40">
        <v>68423621</v>
      </c>
      <c r="V14" s="41">
        <f>(U14/$D$14)*$C$14</f>
        <v>66.846619389218333</v>
      </c>
      <c r="W14" s="41">
        <f>V14*('Important data + Explanation'!$J$2/(1/33))</f>
        <v>4411876.8796884101</v>
      </c>
      <c r="X14" s="41">
        <f>W14/1000000000</f>
        <v>4.4118768796884101E-3</v>
      </c>
      <c r="Y14" s="40">
        <v>28571022</v>
      </c>
      <c r="Z14" s="41">
        <f>(Y14/$D$14)*$C$14</f>
        <v>27.912527944041191</v>
      </c>
      <c r="AA14" s="41">
        <f>Z14*('Important data + Explanation'!$J$2/(1/33))</f>
        <v>1842226.8443067186</v>
      </c>
      <c r="AB14" s="41">
        <f>AA14/1000000000</f>
        <v>1.8422268443067185E-3</v>
      </c>
      <c r="AC14" s="40">
        <v>71701167</v>
      </c>
      <c r="AD14" s="41">
        <f>(AC14/$D$14)*$C$14</f>
        <v>70.048625754719737</v>
      </c>
      <c r="AE14" s="41">
        <f>AD14*('Important data + Explanation'!$J$2/(1/33))</f>
        <v>4623209.2998115029</v>
      </c>
      <c r="AF14" s="41">
        <f>AE14/1000000000</f>
        <v>4.6232092998115025E-3</v>
      </c>
      <c r="AG14" s="40">
        <v>121665025</v>
      </c>
      <c r="AH14" s="41">
        <f>(AG14/$D$14)*$C$14</f>
        <v>118.86093574548961</v>
      </c>
      <c r="AI14" s="41">
        <f>AH14*('Important data + Explanation'!$J$2/(1/33))</f>
        <v>7844821.7592023145</v>
      </c>
      <c r="AJ14" s="41">
        <f>AI14/1000000000</f>
        <v>7.8448217592023139E-3</v>
      </c>
      <c r="AK14" s="40">
        <v>31882898</v>
      </c>
      <c r="AL14" s="41">
        <f>(AK14/$D$14)*$C$14</f>
        <v>31.148073084750518</v>
      </c>
      <c r="AM14" s="41">
        <f>AL14*('Important data + Explanation'!$J$2/(1/33))</f>
        <v>2055772.8235935341</v>
      </c>
      <c r="AN14" s="41">
        <f>AM14/1000000000</f>
        <v>2.0557728235935341E-3</v>
      </c>
      <c r="AO14" s="40">
        <v>56484698</v>
      </c>
      <c r="AP14" s="41">
        <f>(AO14/$D$14)*$C$14</f>
        <v>55.182860148850381</v>
      </c>
      <c r="AQ14" s="41">
        <f>AP14*('Important data + Explanation'!$J$2/(1/33))</f>
        <v>3642068.7698241253</v>
      </c>
      <c r="AR14" s="41">
        <f>AQ14/1000000000</f>
        <v>3.6420687698241255E-3</v>
      </c>
      <c r="AS14" s="40">
        <v>65450156</v>
      </c>
      <c r="AT14" s="41">
        <f>(AS14/$D$14)*$C$14</f>
        <v>63.941685680402166</v>
      </c>
      <c r="AU14" s="41">
        <f>AT14*('Important data + Explanation'!$J$2/(1/33))</f>
        <v>4220151.2549065426</v>
      </c>
      <c r="AV14" s="41">
        <f>AU14/1000000000</f>
        <v>4.220151254906543E-3</v>
      </c>
      <c r="AW14" s="40">
        <v>46411499</v>
      </c>
      <c r="AX14" s="41">
        <f>(AW14/$D$14)*$C$14</f>
        <v>45.341824410843259</v>
      </c>
      <c r="AY14" s="41">
        <f>AX14*('Important data + Explanation'!$J$2/(1/33))</f>
        <v>2992560.4111156552</v>
      </c>
      <c r="AZ14" s="41">
        <f>AY14/1000000000</f>
        <v>2.9925604111156554E-3</v>
      </c>
      <c r="BA14" s="40">
        <v>92341470</v>
      </c>
      <c r="BB14" s="41">
        <f>(BA14/$D$14)*$C$14</f>
        <v>90.21321889601434</v>
      </c>
      <c r="BC14" s="41">
        <f>BB14*('Important data + Explanation'!$J$2/(1/33))</f>
        <v>5954072.447136946</v>
      </c>
      <c r="BD14" s="41">
        <f>BC14/1000000000</f>
        <v>5.9540724471369459E-3</v>
      </c>
      <c r="BE14" s="40">
        <v>87922606</v>
      </c>
      <c r="BF14" s="41">
        <f>(BE14/$D$14)*$C$14</f>
        <v>85.896199193991862</v>
      </c>
      <c r="BG14" s="41">
        <f>BF14*('Important data + Explanation'!$J$2/(1/33))</f>
        <v>5669149.1468034629</v>
      </c>
      <c r="BH14" s="41">
        <f>BG14/1000000000</f>
        <v>5.6691491468034627E-3</v>
      </c>
      <c r="BI14" s="40">
        <v>43692785</v>
      </c>
      <c r="BJ14" s="41">
        <f>(BI14/$D$14)*$C$14</f>
        <v>42.685770297803266</v>
      </c>
      <c r="BK14" s="41">
        <f>BJ14*('Important data + Explanation'!$J$2/(1/33))</f>
        <v>2817260.8396550156</v>
      </c>
      <c r="BL14" s="41">
        <f>BK14/1000000000</f>
        <v>2.8172608396550155E-3</v>
      </c>
      <c r="BM14" s="40">
        <v>103171356</v>
      </c>
      <c r="BN14" s="41">
        <f>(BM14/$D$14)*$C$14</f>
        <v>100.79350179964237</v>
      </c>
      <c r="BO14" s="41">
        <f>BN14*('Important data + Explanation'!$J$2/(1/33))</f>
        <v>6652371.1187763968</v>
      </c>
      <c r="BP14" s="41">
        <f>BO14/1000000000</f>
        <v>6.6523711187763965E-3</v>
      </c>
      <c r="BQ14" s="40">
        <v>87409760</v>
      </c>
      <c r="BR14" s="41">
        <f>(BQ14/$D$14)*$C$14</f>
        <v>85.395173073680525</v>
      </c>
      <c r="BS14" s="41">
        <f>BR14*('Important data + Explanation'!$J$2/(1/33))</f>
        <v>5636081.4228629144</v>
      </c>
      <c r="BT14" s="41">
        <f>BS14/1000000000</f>
        <v>5.6360814228629142E-3</v>
      </c>
      <c r="BU14" s="40">
        <v>50291491</v>
      </c>
      <c r="BV14" s="41">
        <f>(BU14/$D$14)*$C$14</f>
        <v>49.132391829910603</v>
      </c>
      <c r="BW14" s="41">
        <f>BV14*('Important data + Explanation'!$J$2/(1/33))</f>
        <v>3242737.8607740998</v>
      </c>
      <c r="BX14" s="41">
        <f>BW14/1000000000</f>
        <v>3.2427378607740999E-3</v>
      </c>
      <c r="BY14" s="40">
        <v>56573650</v>
      </c>
      <c r="BZ14" s="41">
        <f>(BY14/$D$14)*$C$14</f>
        <v>55.269762016962702</v>
      </c>
      <c r="CA14" s="41">
        <f>BZ14*('Important data + Explanation'!$J$2/(1/33))</f>
        <v>3647804.2931195381</v>
      </c>
      <c r="CB14" s="41">
        <f>CA14/1000000000</f>
        <v>3.6478042931195379E-3</v>
      </c>
      <c r="CC14" s="40">
        <v>64197017</v>
      </c>
      <c r="CD14" s="41">
        <f>(CC14/$D$14)*$C$14</f>
        <v>62.717428551788849</v>
      </c>
      <c r="CE14" s="41">
        <f>CD14*('Important data + Explanation'!$J$2/(1/33))</f>
        <v>4139350.2844180642</v>
      </c>
      <c r="CF14" s="41">
        <f>CE14/1000000000</f>
        <v>4.1393502844180646E-3</v>
      </c>
      <c r="CG14" s="40">
        <v>39314385</v>
      </c>
      <c r="CH14" s="41">
        <f>(CG14/$D$14)*$C$14</f>
        <v>38.4082819968881</v>
      </c>
      <c r="CI14" s="41">
        <f>CH14*('Important data + Explanation'!$J$2/(1/33))</f>
        <v>2534946.6117946147</v>
      </c>
      <c r="CJ14" s="41">
        <f>CI14/1000000000</f>
        <v>2.5349466117946147E-3</v>
      </c>
      <c r="CK14" s="40">
        <v>78161356</v>
      </c>
      <c r="CL14" s="41">
        <f>(CK14/$D$14)*$C$14</f>
        <v>76.359922773996374</v>
      </c>
      <c r="CM14" s="41">
        <f>CL14*('Important data + Explanation'!$J$2/(1/33))</f>
        <v>5039754.9030837603</v>
      </c>
      <c r="CN14" s="41">
        <f>CM14/1000000000</f>
        <v>5.0397549030837601E-3</v>
      </c>
      <c r="CO14" s="40">
        <v>59795092</v>
      </c>
      <c r="CP14" s="41">
        <f>(CO14/$D$14)*$C$14</f>
        <v>58.416957446132443</v>
      </c>
      <c r="CQ14" s="41">
        <f>CP14*('Important data + Explanation'!$J$2/(1/33))</f>
        <v>3855519.1914447411</v>
      </c>
      <c r="CR14" s="41">
        <f>CQ14/1000000000</f>
        <v>3.8555191914447411E-3</v>
      </c>
      <c r="CS14" s="40">
        <v>37150004</v>
      </c>
      <c r="CT14" s="41">
        <f>(CS14/$D$14)*$C$14</f>
        <v>36.293784827551569</v>
      </c>
      <c r="CU14" s="41">
        <f>CT14*('Important data + Explanation'!$J$2/(1/33))</f>
        <v>2395389.7986184037</v>
      </c>
      <c r="CV14" s="41">
        <f>CU14/1000000000</f>
        <v>2.3953897986184036E-3</v>
      </c>
      <c r="CW14" s="40">
        <v>92233172</v>
      </c>
      <c r="CX14" s="41">
        <f>(CW14/$D$14)*$C$14</f>
        <v>90.107416907157102</v>
      </c>
      <c r="CY14" s="41">
        <f>CX14*('Important data + Explanation'!$J$2/(1/33))</f>
        <v>5947089.5158723686</v>
      </c>
      <c r="CZ14" s="41">
        <f>CY14/1000000000</f>
        <v>5.9470895158723683E-3</v>
      </c>
      <c r="DA14" s="40">
        <v>66481615</v>
      </c>
      <c r="DB14" s="41">
        <f>(DA14/$D$14)*$C$14</f>
        <v>64.949372005400704</v>
      </c>
      <c r="DC14" s="41">
        <f>DB14*('Important data + Explanation'!$J$2/(1/33))</f>
        <v>4286658.5523564462</v>
      </c>
      <c r="DD14" s="41">
        <f>DC14/1000000000</f>
        <v>4.2866585523564458E-3</v>
      </c>
      <c r="DE14" s="40">
        <v>54032854</v>
      </c>
      <c r="DF14" s="41">
        <f>(DE14/$D$14)*$C$14</f>
        <v>52.787525317480686</v>
      </c>
      <c r="DG14" s="41">
        <f>DF14*('Important data + Explanation'!$J$2/(1/33))</f>
        <v>3483976.6709537255</v>
      </c>
      <c r="DH14" s="41">
        <f>DG14/1000000000</f>
        <v>3.4839766709537255E-3</v>
      </c>
      <c r="DI14" s="40">
        <v>75233358</v>
      </c>
      <c r="DJ14" s="41">
        <f>(DI14/$D$14)*$C$14</f>
        <v>73.499408159045018</v>
      </c>
      <c r="DK14" s="41">
        <f>DJ14*('Important data + Explanation'!$J$2/(1/33))</f>
        <v>4850960.9384969715</v>
      </c>
      <c r="DL14" s="41">
        <f>DK14/1000000000</f>
        <v>4.8509609384969716E-3</v>
      </c>
      <c r="DM14" s="40">
        <v>68273283</v>
      </c>
      <c r="DN14" s="41">
        <f>(DM14/$D$14)*$C$14</f>
        <v>66.699746322302801</v>
      </c>
      <c r="DO14" s="41">
        <f>DN14*('Important data + Explanation'!$J$2/(1/33))</f>
        <v>4402183.2572719846</v>
      </c>
      <c r="DP14" s="41">
        <f>DO14/1000000000</f>
        <v>4.4021832572719846E-3</v>
      </c>
      <c r="DQ14" s="40">
        <v>81040399</v>
      </c>
      <c r="DR14" s="41">
        <f>(DQ14/$D$14)*$C$14</f>
        <v>79.172610685181212</v>
      </c>
      <c r="DS14" s="41">
        <f>DR14*('Important data + Explanation'!$J$2/(1/33))</f>
        <v>5225392.3052219599</v>
      </c>
      <c r="DT14" s="41">
        <f>DS14/1000000000</f>
        <v>5.2253923052219603E-3</v>
      </c>
      <c r="DU14" s="46"/>
      <c r="DV14" s="46"/>
      <c r="DW14" s="46"/>
      <c r="DX14" s="46"/>
      <c r="DY14" s="46"/>
      <c r="DZ14" s="46"/>
      <c r="EA14" s="46"/>
      <c r="EB14" s="46"/>
      <c r="EC14" s="46"/>
      <c r="ED14" s="46"/>
      <c r="EE14" s="46"/>
      <c r="EF14" s="46"/>
      <c r="EG14" s="46"/>
      <c r="EH14" s="46"/>
      <c r="EI14" s="46"/>
      <c r="EJ14" s="46"/>
      <c r="EK14" s="46"/>
      <c r="EL14" s="46"/>
      <c r="EM14" s="46"/>
      <c r="EN14" s="46"/>
      <c r="EO14" s="46"/>
      <c r="EP14" s="46"/>
      <c r="EQ14" s="46"/>
      <c r="ER14" s="46"/>
      <c r="ES14" s="46"/>
      <c r="ET14" s="46"/>
      <c r="EU14" s="46"/>
      <c r="EV14" s="46"/>
      <c r="EW14" s="46"/>
      <c r="EX14" s="46"/>
      <c r="EY14" s="46"/>
      <c r="EZ14" s="46"/>
      <c r="FA14" s="46"/>
      <c r="FB14" s="46"/>
      <c r="FC14" s="46"/>
      <c r="FD14" s="46"/>
      <c r="FE14" s="46"/>
      <c r="FF14" s="46"/>
      <c r="FG14" s="46"/>
      <c r="FH14" s="46"/>
      <c r="FI14" s="46"/>
      <c r="FJ14" s="46"/>
      <c r="FK14" s="46"/>
      <c r="FL14" s="46"/>
      <c r="FM14" s="46"/>
      <c r="FN14" s="46"/>
      <c r="FO14" s="46"/>
      <c r="FP14" s="46"/>
      <c r="FQ14" s="46"/>
      <c r="FR14" s="46"/>
    </row>
    <row r="15" spans="1:174" ht="15.75" x14ac:dyDescent="0.3">
      <c r="A15" s="16" t="s">
        <v>17</v>
      </c>
      <c r="B15" s="21">
        <v>2</v>
      </c>
      <c r="C15" s="22">
        <f>0.01*B15*'Important data + Explanation'!$B$9</f>
        <v>4.0666666666666664</v>
      </c>
      <c r="D15" s="27">
        <v>3991272.2</v>
      </c>
      <c r="E15" s="30"/>
      <c r="F15">
        <f>(E15/$D$15)*$C$15</f>
        <v>0</v>
      </c>
      <c r="G15">
        <f>F15*('Important data + Explanation'!$J$2/(1/33))</f>
        <v>0</v>
      </c>
      <c r="H15">
        <f t="shared" si="0"/>
        <v>0</v>
      </c>
      <c r="I15" s="7"/>
      <c r="J15">
        <f>(I15/$D$15)*$C$15</f>
        <v>0</v>
      </c>
      <c r="K15">
        <f>J15*('Important data + Explanation'!$J$2/(1/33))</f>
        <v>0</v>
      </c>
      <c r="L15">
        <f t="shared" si="1"/>
        <v>0</v>
      </c>
      <c r="M15" s="30"/>
      <c r="N15">
        <f>(M15/$D$15)*$C$15</f>
        <v>0</v>
      </c>
      <c r="O15">
        <f>N15*('Important data + Explanation'!$J$2/(1/33))</f>
        <v>0</v>
      </c>
      <c r="P15">
        <f t="shared" ref="P15:P39" si="30">O15/1000000000</f>
        <v>0</v>
      </c>
      <c r="Q15" s="30"/>
      <c r="R15">
        <f>(Q15/$D$15)*$C$15</f>
        <v>0</v>
      </c>
      <c r="S15">
        <f>R15*('Important data + Explanation'!$J$2/(1/33))</f>
        <v>0</v>
      </c>
      <c r="T15">
        <f t="shared" ref="T15:T39" si="31">S15/1000000000</f>
        <v>0</v>
      </c>
      <c r="U15" s="30"/>
      <c r="V15">
        <f>(U15/$D$15)*$C$15</f>
        <v>0</v>
      </c>
      <c r="W15">
        <f>V15*('Important data + Explanation'!$J$2/(1/33))</f>
        <v>0</v>
      </c>
      <c r="X15">
        <f t="shared" ref="X15:X39" si="32">W15/1000000000</f>
        <v>0</v>
      </c>
      <c r="Y15" s="30"/>
      <c r="Z15">
        <f>(Y15/$D$15)*$C$15</f>
        <v>0</v>
      </c>
      <c r="AA15">
        <f>Z15*('Important data + Explanation'!$J$2/(1/33))</f>
        <v>0</v>
      </c>
      <c r="AB15">
        <f t="shared" ref="AB15:AB39" si="33">AA15/1000000000</f>
        <v>0</v>
      </c>
      <c r="AC15" s="30"/>
      <c r="AD15">
        <f>(AC15/$D$15)*$C$15</f>
        <v>0</v>
      </c>
      <c r="AE15">
        <f>AD15*('Important data + Explanation'!$J$2/(1/33))</f>
        <v>0</v>
      </c>
      <c r="AF15">
        <f t="shared" ref="AF15:AF39" si="34">AE15/1000000000</f>
        <v>0</v>
      </c>
      <c r="AG15" s="30"/>
      <c r="AH15">
        <f>(AG15/$D$15)*$C$15</f>
        <v>0</v>
      </c>
      <c r="AI15">
        <f>AH15*('Important data + Explanation'!$J$2/(1/33))</f>
        <v>0</v>
      </c>
      <c r="AJ15">
        <f t="shared" ref="AJ15:AJ39" si="35">AI15/1000000000</f>
        <v>0</v>
      </c>
      <c r="AK15" s="30"/>
      <c r="AL15">
        <f>(AK15/$D$15)*$C$15</f>
        <v>0</v>
      </c>
      <c r="AM15">
        <f>AL15*('Important data + Explanation'!$J$2/(1/33))</f>
        <v>0</v>
      </c>
      <c r="AN15">
        <f t="shared" ref="AN15:AN39" si="36">AM15/1000000000</f>
        <v>0</v>
      </c>
      <c r="AO15" s="30"/>
      <c r="AP15">
        <f>(AO15/$D$15)*$C$15</f>
        <v>0</v>
      </c>
      <c r="AQ15">
        <f>AP15*('Important data + Explanation'!$J$2/(1/33))</f>
        <v>0</v>
      </c>
      <c r="AR15">
        <f t="shared" ref="AR15:AR39" si="37">AQ15/1000000000</f>
        <v>0</v>
      </c>
      <c r="AS15" s="30"/>
      <c r="AT15">
        <f>(AS15/$D$15)*$C$15</f>
        <v>0</v>
      </c>
      <c r="AU15">
        <f>AT15*('Important data + Explanation'!$J$2/(1/33))</f>
        <v>0</v>
      </c>
      <c r="AV15">
        <f t="shared" ref="AV15:AV39" si="38">AU15/1000000000</f>
        <v>0</v>
      </c>
      <c r="AW15" s="30"/>
      <c r="AX15">
        <f>(AW15/$D$15)*$C$15</f>
        <v>0</v>
      </c>
      <c r="AY15">
        <f>AX15*('Important data + Explanation'!$J$2/(1/33))</f>
        <v>0</v>
      </c>
      <c r="AZ15">
        <f t="shared" ref="AZ15:AZ39" si="39">AY15/1000000000</f>
        <v>0</v>
      </c>
      <c r="BA15" s="30"/>
      <c r="BB15">
        <f>(BA15/$D$15)*$C$15</f>
        <v>0</v>
      </c>
      <c r="BC15">
        <f>BB15*('Important data + Explanation'!$J$2/(1/33))</f>
        <v>0</v>
      </c>
      <c r="BD15">
        <f t="shared" ref="BD15:BD39" si="40">BC15/1000000000</f>
        <v>0</v>
      </c>
      <c r="BE15" s="30"/>
      <c r="BF15">
        <f>(BE15/$D$15)*$C$15</f>
        <v>0</v>
      </c>
      <c r="BG15">
        <f>BF15*('Important data + Explanation'!$J$2/(1/33))</f>
        <v>0</v>
      </c>
      <c r="BH15">
        <f t="shared" ref="BH15:BH39" si="41">BG15/1000000000</f>
        <v>0</v>
      </c>
      <c r="BI15" s="30"/>
      <c r="BJ15">
        <f>(BI15/$D$15)*$C$15</f>
        <v>0</v>
      </c>
      <c r="BK15">
        <f>BJ15*('Important data + Explanation'!$J$2/(1/33))</f>
        <v>0</v>
      </c>
      <c r="BL15">
        <f t="shared" ref="BL15:BL39" si="42">BK15/1000000000</f>
        <v>0</v>
      </c>
      <c r="BM15" s="30"/>
      <c r="BN15">
        <f>(BM15/$D$15)*$C$15</f>
        <v>0</v>
      </c>
      <c r="BO15">
        <f>BN15*('Important data + Explanation'!$J$2/(1/33))</f>
        <v>0</v>
      </c>
      <c r="BP15">
        <f t="shared" ref="BP15:BP39" si="43">BO15/1000000000</f>
        <v>0</v>
      </c>
      <c r="BQ15" s="30"/>
      <c r="BR15">
        <f>(BQ15/$D$15)*$C$15</f>
        <v>0</v>
      </c>
      <c r="BS15">
        <f>BR15*('Important data + Explanation'!$J$2/(1/33))</f>
        <v>0</v>
      </c>
      <c r="BT15">
        <f t="shared" ref="BT15:BT39" si="44">BS15/1000000000</f>
        <v>0</v>
      </c>
      <c r="BU15" s="30"/>
      <c r="BV15">
        <f>(BU15/$D$15)*$C$15</f>
        <v>0</v>
      </c>
      <c r="BW15">
        <f>BV15*('Important data + Explanation'!$J$2/(1/33))</f>
        <v>0</v>
      </c>
      <c r="BX15">
        <f t="shared" ref="BX15:BX39" si="45">BW15/1000000000</f>
        <v>0</v>
      </c>
      <c r="BY15" s="30"/>
      <c r="BZ15">
        <f>(BY15/$D$15)*$C$15</f>
        <v>0</v>
      </c>
      <c r="CA15">
        <f>BZ15*('Important data + Explanation'!$J$2/(1/33))</f>
        <v>0</v>
      </c>
      <c r="CB15">
        <f t="shared" ref="CB15:CB39" si="46">CA15/1000000000</f>
        <v>0</v>
      </c>
      <c r="CC15" s="30"/>
      <c r="CD15">
        <f>(CC15/$D$15)*$C$15</f>
        <v>0</v>
      </c>
      <c r="CE15">
        <f>CD15*('Important data + Explanation'!$J$2/(1/33))</f>
        <v>0</v>
      </c>
      <c r="CF15">
        <f t="shared" ref="CF15:CF39" si="47">CE15/1000000000</f>
        <v>0</v>
      </c>
      <c r="CG15" s="30"/>
      <c r="CH15">
        <f>(CG15/$D$15)*$C$15</f>
        <v>0</v>
      </c>
      <c r="CI15">
        <f>CH15*('Important data + Explanation'!$J$2/(1/33))</f>
        <v>0</v>
      </c>
      <c r="CJ15">
        <f t="shared" ref="CJ15:CJ39" si="48">CI15/1000000000</f>
        <v>0</v>
      </c>
      <c r="CK15" s="30"/>
      <c r="CL15">
        <f>(CK15/$D$15)*$C$15</f>
        <v>0</v>
      </c>
      <c r="CM15">
        <f>CL15*('Important data + Explanation'!$J$2/(1/33))</f>
        <v>0</v>
      </c>
      <c r="CN15">
        <f t="shared" ref="CN15:CN39" si="49">CM15/1000000000</f>
        <v>0</v>
      </c>
      <c r="CO15" s="30"/>
      <c r="CP15">
        <f>(CO15/$D$15)*$C$15</f>
        <v>0</v>
      </c>
      <c r="CQ15">
        <f>CP15*('Important data + Explanation'!$J$2/(1/33))</f>
        <v>0</v>
      </c>
      <c r="CR15">
        <f t="shared" ref="CR15:CR39" si="50">CQ15/1000000000</f>
        <v>0</v>
      </c>
      <c r="CS15" s="30"/>
      <c r="CT15">
        <f>(CS15/$D$15)*$C$15</f>
        <v>0</v>
      </c>
      <c r="CU15">
        <f>CT15*('Important data + Explanation'!$J$2/(1/33))</f>
        <v>0</v>
      </c>
      <c r="CV15">
        <f t="shared" ref="CV15:CV39" si="51">CU15/1000000000</f>
        <v>0</v>
      </c>
      <c r="CW15" s="30"/>
      <c r="CX15">
        <f>(CW15/$D$15)*$C$15</f>
        <v>0</v>
      </c>
      <c r="CY15">
        <f>CX15*('Important data + Explanation'!$J$2/(1/33))</f>
        <v>0</v>
      </c>
      <c r="CZ15">
        <f t="shared" ref="CZ15:CZ39" si="52">CY15/1000000000</f>
        <v>0</v>
      </c>
      <c r="DA15" s="30"/>
      <c r="DB15">
        <f>(DA15/$D$15)*$C$15</f>
        <v>0</v>
      </c>
      <c r="DC15">
        <f>DB15*('Important data + Explanation'!$J$2/(1/33))</f>
        <v>0</v>
      </c>
      <c r="DD15">
        <f t="shared" ref="DD15:DD39" si="53">DC15/1000000000</f>
        <v>0</v>
      </c>
      <c r="DE15" s="30"/>
      <c r="DF15">
        <f>(DE15/$D$15)*$C$15</f>
        <v>0</v>
      </c>
      <c r="DG15">
        <f>DF15*('Important data + Explanation'!$J$2/(1/33))</f>
        <v>0</v>
      </c>
      <c r="DH15">
        <f t="shared" ref="DH15:DH39" si="54">DG15/1000000000</f>
        <v>0</v>
      </c>
      <c r="DI15" s="30"/>
      <c r="DJ15">
        <f>(DI15/$D$15)*$C$15</f>
        <v>0</v>
      </c>
      <c r="DK15">
        <f>DJ15*('Important data + Explanation'!$J$2/(1/33))</f>
        <v>0</v>
      </c>
      <c r="DL15">
        <f t="shared" ref="DL15:DL39" si="55">DK15/1000000000</f>
        <v>0</v>
      </c>
      <c r="DM15" s="30"/>
      <c r="DN15">
        <f>(DM15/$D$15)*$C$15</f>
        <v>0</v>
      </c>
      <c r="DO15">
        <f>DN15*('Important data + Explanation'!$J$2/(1/33))</f>
        <v>0</v>
      </c>
      <c r="DP15">
        <f t="shared" ref="DP15:DP39" si="56">DO15/1000000000</f>
        <v>0</v>
      </c>
      <c r="DQ15" s="30"/>
      <c r="DR15">
        <f>(DQ15/$D$15)*$C$15</f>
        <v>0</v>
      </c>
      <c r="DS15">
        <f>DR15*('Important data + Explanation'!$J$2/(1/33))</f>
        <v>0</v>
      </c>
      <c r="DT15">
        <f t="shared" ref="DT15:DT39" si="57">DS15/1000000000</f>
        <v>0</v>
      </c>
      <c r="DU15" s="50"/>
      <c r="DV15" s="46"/>
      <c r="DW15" s="46"/>
      <c r="DX15" s="46"/>
      <c r="DY15" s="50"/>
      <c r="DZ15" s="46"/>
      <c r="EA15" s="46"/>
      <c r="EB15" s="46"/>
      <c r="EC15" s="50"/>
      <c r="ED15" s="46"/>
      <c r="EE15" s="46"/>
      <c r="EF15" s="46"/>
      <c r="EG15" s="50"/>
      <c r="EH15" s="46"/>
      <c r="EI15" s="46"/>
      <c r="EJ15" s="46"/>
      <c r="EK15" s="50"/>
      <c r="EL15" s="46"/>
      <c r="EM15" s="46"/>
      <c r="EN15" s="46"/>
      <c r="EO15" s="50"/>
      <c r="EP15" s="46"/>
      <c r="EQ15" s="46"/>
      <c r="ER15" s="46"/>
      <c r="ES15" s="50"/>
      <c r="ET15" s="46"/>
      <c r="EU15" s="46"/>
      <c r="EV15" s="46"/>
      <c r="EW15" s="50"/>
      <c r="EX15" s="46"/>
      <c r="EY15" s="46"/>
      <c r="EZ15" s="46"/>
      <c r="FA15" s="50"/>
      <c r="FB15" s="46"/>
      <c r="FC15" s="46"/>
      <c r="FD15" s="46"/>
      <c r="FE15" s="50"/>
      <c r="FF15" s="46"/>
      <c r="FG15" s="46"/>
      <c r="FH15" s="46"/>
      <c r="FI15" s="50"/>
      <c r="FJ15" s="46"/>
      <c r="FK15" s="46"/>
      <c r="FL15" s="46"/>
      <c r="FM15" s="50"/>
      <c r="FN15" s="46"/>
      <c r="FO15" s="46"/>
      <c r="FP15" s="46"/>
      <c r="FQ15" s="46"/>
      <c r="FR15" s="46"/>
    </row>
    <row r="16" spans="1:174" x14ac:dyDescent="0.25">
      <c r="A16" s="16" t="s">
        <v>18</v>
      </c>
      <c r="B16" s="21">
        <v>2</v>
      </c>
      <c r="C16" s="22">
        <f>0.01*B16*'Important data + Explanation'!$B$9</f>
        <v>4.0666666666666664</v>
      </c>
      <c r="D16" s="27">
        <v>4036219.4</v>
      </c>
      <c r="E16" s="29"/>
      <c r="F16">
        <f>(E16/$D$16)*$C$16</f>
        <v>0</v>
      </c>
      <c r="G16">
        <f>F16*('Important data + Explanation'!$J$2/(1/33))</f>
        <v>0</v>
      </c>
      <c r="H16">
        <f t="shared" si="0"/>
        <v>0</v>
      </c>
      <c r="I16" s="6"/>
      <c r="J16">
        <f>(I16/$D$16)*$C$16</f>
        <v>0</v>
      </c>
      <c r="K16">
        <f>J16*('Important data + Explanation'!$J$2/(1/33))</f>
        <v>0</v>
      </c>
      <c r="L16">
        <f t="shared" si="1"/>
        <v>0</v>
      </c>
      <c r="M16" s="29"/>
      <c r="N16">
        <f>(M16/$D$16)*$C$16</f>
        <v>0</v>
      </c>
      <c r="O16">
        <f>N16*('Important data + Explanation'!$J$2/(1/33))</f>
        <v>0</v>
      </c>
      <c r="P16">
        <f t="shared" si="30"/>
        <v>0</v>
      </c>
      <c r="Q16" s="29"/>
      <c r="R16">
        <f>(Q16/$D$16)*$C$16</f>
        <v>0</v>
      </c>
      <c r="S16">
        <f>R16*('Important data + Explanation'!$J$2/(1/33))</f>
        <v>0</v>
      </c>
      <c r="T16">
        <f t="shared" si="31"/>
        <v>0</v>
      </c>
      <c r="U16" s="29"/>
      <c r="V16">
        <f>(U16/$D$16)*$C$16</f>
        <v>0</v>
      </c>
      <c r="W16">
        <f>V16*('Important data + Explanation'!$J$2/(1/33))</f>
        <v>0</v>
      </c>
      <c r="X16">
        <f t="shared" si="32"/>
        <v>0</v>
      </c>
      <c r="Y16" s="29"/>
      <c r="Z16">
        <f>(Y16/$D$16)*$C$16</f>
        <v>0</v>
      </c>
      <c r="AA16">
        <f>Z16*('Important data + Explanation'!$J$2/(1/33))</f>
        <v>0</v>
      </c>
      <c r="AB16">
        <f t="shared" si="33"/>
        <v>0</v>
      </c>
      <c r="AC16" s="29"/>
      <c r="AD16">
        <f>(AC16/$D$16)*$C$16</f>
        <v>0</v>
      </c>
      <c r="AE16">
        <f>AD16*('Important data + Explanation'!$J$2/(1/33))</f>
        <v>0</v>
      </c>
      <c r="AF16">
        <f t="shared" si="34"/>
        <v>0</v>
      </c>
      <c r="AG16" s="29"/>
      <c r="AH16">
        <f>(AG16/$D$16)*$C$16</f>
        <v>0</v>
      </c>
      <c r="AI16">
        <f>AH16*('Important data + Explanation'!$J$2/(1/33))</f>
        <v>0</v>
      </c>
      <c r="AJ16">
        <f t="shared" si="35"/>
        <v>0</v>
      </c>
      <c r="AK16" s="29"/>
      <c r="AL16">
        <f>(AK16/$D$16)*$C$16</f>
        <v>0</v>
      </c>
      <c r="AM16">
        <f>AL16*('Important data + Explanation'!$J$2/(1/33))</f>
        <v>0</v>
      </c>
      <c r="AN16">
        <f t="shared" si="36"/>
        <v>0</v>
      </c>
      <c r="AO16" s="29"/>
      <c r="AP16">
        <f>(AO16/$D$16)*$C$16</f>
        <v>0</v>
      </c>
      <c r="AQ16">
        <f>AP16*('Important data + Explanation'!$J$2/(1/33))</f>
        <v>0</v>
      </c>
      <c r="AR16">
        <f t="shared" si="37"/>
        <v>0</v>
      </c>
      <c r="AS16" s="29"/>
      <c r="AT16">
        <f>(AS16/$D$16)*$C$16</f>
        <v>0</v>
      </c>
      <c r="AU16">
        <f>AT16*('Important data + Explanation'!$J$2/(1/33))</f>
        <v>0</v>
      </c>
      <c r="AV16">
        <f t="shared" si="38"/>
        <v>0</v>
      </c>
      <c r="AW16" s="29"/>
      <c r="AX16">
        <f>(AW16/$D$16)*$C$16</f>
        <v>0</v>
      </c>
      <c r="AY16">
        <f>AX16*('Important data + Explanation'!$J$2/(1/33))</f>
        <v>0</v>
      </c>
      <c r="AZ16">
        <f t="shared" si="39"/>
        <v>0</v>
      </c>
      <c r="BA16" s="29"/>
      <c r="BB16">
        <f>(BA16/$D$16)*$C$16</f>
        <v>0</v>
      </c>
      <c r="BC16">
        <f>BB16*('Important data + Explanation'!$J$2/(1/33))</f>
        <v>0</v>
      </c>
      <c r="BD16">
        <f t="shared" si="40"/>
        <v>0</v>
      </c>
      <c r="BE16" s="29"/>
      <c r="BF16">
        <f>(BE16/$D$16)*$C$16</f>
        <v>0</v>
      </c>
      <c r="BG16">
        <f>BF16*('Important data + Explanation'!$J$2/(1/33))</f>
        <v>0</v>
      </c>
      <c r="BH16">
        <f t="shared" si="41"/>
        <v>0</v>
      </c>
      <c r="BI16" s="29"/>
      <c r="BJ16">
        <f>(BI16/$D$16)*$C$16</f>
        <v>0</v>
      </c>
      <c r="BK16">
        <f>BJ16*('Important data + Explanation'!$J$2/(1/33))</f>
        <v>0</v>
      </c>
      <c r="BL16">
        <f t="shared" si="42"/>
        <v>0</v>
      </c>
      <c r="BM16" s="29"/>
      <c r="BN16">
        <f>(BM16/$D$16)*$C$16</f>
        <v>0</v>
      </c>
      <c r="BO16">
        <f>BN16*('Important data + Explanation'!$J$2/(1/33))</f>
        <v>0</v>
      </c>
      <c r="BP16">
        <f t="shared" si="43"/>
        <v>0</v>
      </c>
      <c r="BQ16" s="29"/>
      <c r="BR16">
        <f>(BQ16/$D$16)*$C$16</f>
        <v>0</v>
      </c>
      <c r="BS16">
        <f>BR16*('Important data + Explanation'!$J$2/(1/33))</f>
        <v>0</v>
      </c>
      <c r="BT16">
        <f t="shared" si="44"/>
        <v>0</v>
      </c>
      <c r="BU16" s="29"/>
      <c r="BV16">
        <f>(BU16/$D$16)*$C$16</f>
        <v>0</v>
      </c>
      <c r="BW16">
        <f>BV16*('Important data + Explanation'!$J$2/(1/33))</f>
        <v>0</v>
      </c>
      <c r="BX16">
        <f t="shared" si="45"/>
        <v>0</v>
      </c>
      <c r="BY16" s="29"/>
      <c r="BZ16">
        <f>(BY16/$D$16)*$C$16</f>
        <v>0</v>
      </c>
      <c r="CA16">
        <f>BZ16*('Important data + Explanation'!$J$2/(1/33))</f>
        <v>0</v>
      </c>
      <c r="CB16">
        <f t="shared" si="46"/>
        <v>0</v>
      </c>
      <c r="CC16" s="29"/>
      <c r="CD16">
        <f>(CC16/$D$16)*$C$16</f>
        <v>0</v>
      </c>
      <c r="CE16">
        <f>CD16*('Important data + Explanation'!$J$2/(1/33))</f>
        <v>0</v>
      </c>
      <c r="CF16">
        <f t="shared" si="47"/>
        <v>0</v>
      </c>
      <c r="CG16" s="29"/>
      <c r="CH16">
        <f>(CG16/$D$16)*$C$16</f>
        <v>0</v>
      </c>
      <c r="CI16">
        <f>CH16*('Important data + Explanation'!$J$2/(1/33))</f>
        <v>0</v>
      </c>
      <c r="CJ16">
        <f t="shared" si="48"/>
        <v>0</v>
      </c>
      <c r="CK16" s="29"/>
      <c r="CL16">
        <f>(CK16/$D$16)*$C$16</f>
        <v>0</v>
      </c>
      <c r="CM16">
        <f>CL16*('Important data + Explanation'!$J$2/(1/33))</f>
        <v>0</v>
      </c>
      <c r="CN16">
        <f t="shared" si="49"/>
        <v>0</v>
      </c>
      <c r="CO16" s="29"/>
      <c r="CP16">
        <f>(CO16/$D$16)*$C$16</f>
        <v>0</v>
      </c>
      <c r="CQ16">
        <f>CP16*('Important data + Explanation'!$J$2/(1/33))</f>
        <v>0</v>
      </c>
      <c r="CR16">
        <f t="shared" si="50"/>
        <v>0</v>
      </c>
      <c r="CS16" s="29"/>
      <c r="CT16">
        <f>(CS16/$D$16)*$C$16</f>
        <v>0</v>
      </c>
      <c r="CU16">
        <f>CT16*('Important data + Explanation'!$J$2/(1/33))</f>
        <v>0</v>
      </c>
      <c r="CV16">
        <f t="shared" si="51"/>
        <v>0</v>
      </c>
      <c r="CW16" s="29"/>
      <c r="CX16">
        <f>(CW16/$D$16)*$C$16</f>
        <v>0</v>
      </c>
      <c r="CY16">
        <f>CX16*('Important data + Explanation'!$J$2/(1/33))</f>
        <v>0</v>
      </c>
      <c r="CZ16">
        <f t="shared" si="52"/>
        <v>0</v>
      </c>
      <c r="DA16" s="29"/>
      <c r="DB16">
        <f>(DA16/$D$16)*$C$16</f>
        <v>0</v>
      </c>
      <c r="DC16">
        <f>DB16*('Important data + Explanation'!$J$2/(1/33))</f>
        <v>0</v>
      </c>
      <c r="DD16">
        <f t="shared" si="53"/>
        <v>0</v>
      </c>
      <c r="DE16" s="29"/>
      <c r="DF16">
        <f>(DE16/$D$16)*$C$16</f>
        <v>0</v>
      </c>
      <c r="DG16">
        <f>DF16*('Important data + Explanation'!$J$2/(1/33))</f>
        <v>0</v>
      </c>
      <c r="DH16">
        <f t="shared" si="54"/>
        <v>0</v>
      </c>
      <c r="DI16" s="29"/>
      <c r="DJ16">
        <f>(DI16/$D$16)*$C$16</f>
        <v>0</v>
      </c>
      <c r="DK16">
        <f>DJ16*('Important data + Explanation'!$J$2/(1/33))</f>
        <v>0</v>
      </c>
      <c r="DL16">
        <f t="shared" si="55"/>
        <v>0</v>
      </c>
      <c r="DM16" s="29"/>
      <c r="DN16">
        <f>(DM16/$D$16)*$C$16</f>
        <v>0</v>
      </c>
      <c r="DO16">
        <f>DN16*('Important data + Explanation'!$J$2/(1/33))</f>
        <v>0</v>
      </c>
      <c r="DP16">
        <f t="shared" si="56"/>
        <v>0</v>
      </c>
      <c r="DQ16" s="29"/>
      <c r="DR16">
        <f>(DQ16/$D$16)*$C$16</f>
        <v>0</v>
      </c>
      <c r="DS16">
        <f>DR16*('Important data + Explanation'!$J$2/(1/33))</f>
        <v>0</v>
      </c>
      <c r="DT16">
        <f t="shared" si="57"/>
        <v>0</v>
      </c>
      <c r="DU16" s="49"/>
      <c r="DV16" s="46"/>
      <c r="DW16" s="46"/>
      <c r="DX16" s="46"/>
      <c r="DY16" s="49"/>
      <c r="DZ16" s="46"/>
      <c r="EA16" s="46"/>
      <c r="EB16" s="46"/>
      <c r="EC16" s="49"/>
      <c r="ED16" s="46"/>
      <c r="EE16" s="46"/>
      <c r="EF16" s="46"/>
      <c r="EG16" s="49"/>
      <c r="EH16" s="46"/>
      <c r="EI16" s="46"/>
      <c r="EJ16" s="46"/>
      <c r="EK16" s="49"/>
      <c r="EL16" s="46"/>
      <c r="EM16" s="46"/>
      <c r="EN16" s="46"/>
      <c r="EO16" s="49"/>
      <c r="EP16" s="46"/>
      <c r="EQ16" s="46"/>
      <c r="ER16" s="46"/>
      <c r="ES16" s="49"/>
      <c r="ET16" s="46"/>
      <c r="EU16" s="46"/>
      <c r="EV16" s="46"/>
      <c r="EW16" s="49"/>
      <c r="EX16" s="46"/>
      <c r="EY16" s="46"/>
      <c r="EZ16" s="46"/>
      <c r="FA16" s="49"/>
      <c r="FB16" s="46"/>
      <c r="FC16" s="46"/>
      <c r="FD16" s="46"/>
      <c r="FE16" s="49"/>
      <c r="FF16" s="46"/>
      <c r="FG16" s="46"/>
      <c r="FH16" s="46"/>
      <c r="FI16" s="49"/>
      <c r="FJ16" s="46"/>
      <c r="FK16" s="46"/>
      <c r="FL16" s="46"/>
      <c r="FM16" s="49"/>
      <c r="FN16" s="46"/>
      <c r="FO16" s="46"/>
      <c r="FP16" s="46"/>
      <c r="FQ16" s="46"/>
      <c r="FR16" s="46"/>
    </row>
    <row r="17" spans="1:174" x14ac:dyDescent="0.25">
      <c r="A17" s="16" t="s">
        <v>19</v>
      </c>
      <c r="B17" s="21">
        <v>2</v>
      </c>
      <c r="C17" s="22">
        <f>0.01*B17*'Important data + Explanation'!$B$9</f>
        <v>4.0666666666666664</v>
      </c>
      <c r="D17" s="27">
        <v>4413445.2</v>
      </c>
      <c r="E17" s="29"/>
      <c r="F17">
        <f>(E17/$D$17)*$C$17</f>
        <v>0</v>
      </c>
      <c r="G17">
        <f>F17*('Important data + Explanation'!$J$2/(1/33))</f>
        <v>0</v>
      </c>
      <c r="H17">
        <f t="shared" si="0"/>
        <v>0</v>
      </c>
      <c r="I17" s="6"/>
      <c r="J17">
        <f>(I17/$D$17)*$C$17</f>
        <v>0</v>
      </c>
      <c r="K17">
        <f>J17*('Important data + Explanation'!$J$2/(1/33))</f>
        <v>0</v>
      </c>
      <c r="L17">
        <f t="shared" si="1"/>
        <v>0</v>
      </c>
      <c r="M17" s="29"/>
      <c r="N17">
        <f>(M17/$D$17)*$C$17</f>
        <v>0</v>
      </c>
      <c r="O17">
        <f>N17*('Important data + Explanation'!$J$2/(1/33))</f>
        <v>0</v>
      </c>
      <c r="P17">
        <f t="shared" si="30"/>
        <v>0</v>
      </c>
      <c r="Q17" s="29"/>
      <c r="R17">
        <f>(Q17/$D$17)*$C$17</f>
        <v>0</v>
      </c>
      <c r="S17">
        <f>R17*('Important data + Explanation'!$J$2/(1/33))</f>
        <v>0</v>
      </c>
      <c r="T17">
        <f t="shared" si="31"/>
        <v>0</v>
      </c>
      <c r="U17" s="29"/>
      <c r="V17">
        <f>(U17/$D$17)*$C$17</f>
        <v>0</v>
      </c>
      <c r="W17">
        <f>V17*('Important data + Explanation'!$J$2/(1/33))</f>
        <v>0</v>
      </c>
      <c r="X17">
        <f t="shared" si="32"/>
        <v>0</v>
      </c>
      <c r="Y17" s="29"/>
      <c r="Z17">
        <f>(Y17/$D$17)*$C$17</f>
        <v>0</v>
      </c>
      <c r="AA17">
        <f>Z17*('Important data + Explanation'!$J$2/(1/33))</f>
        <v>0</v>
      </c>
      <c r="AB17">
        <f t="shared" si="33"/>
        <v>0</v>
      </c>
      <c r="AC17" s="29"/>
      <c r="AD17">
        <f>(AC17/$D$17)*$C$17</f>
        <v>0</v>
      </c>
      <c r="AE17">
        <f>AD17*('Important data + Explanation'!$J$2/(1/33))</f>
        <v>0</v>
      </c>
      <c r="AF17">
        <f t="shared" si="34"/>
        <v>0</v>
      </c>
      <c r="AG17" s="29"/>
      <c r="AH17">
        <f>(AG17/$D$17)*$C$17</f>
        <v>0</v>
      </c>
      <c r="AI17">
        <f>AH17*('Important data + Explanation'!$J$2/(1/33))</f>
        <v>0</v>
      </c>
      <c r="AJ17">
        <f t="shared" si="35"/>
        <v>0</v>
      </c>
      <c r="AK17" s="29"/>
      <c r="AL17">
        <f>(AK17/$D$17)*$C$17</f>
        <v>0</v>
      </c>
      <c r="AM17">
        <f>AL17*('Important data + Explanation'!$J$2/(1/33))</f>
        <v>0</v>
      </c>
      <c r="AN17">
        <f t="shared" si="36"/>
        <v>0</v>
      </c>
      <c r="AO17" s="29"/>
      <c r="AP17">
        <f>(AO17/$D$17)*$C$17</f>
        <v>0</v>
      </c>
      <c r="AQ17">
        <f>AP17*('Important data + Explanation'!$J$2/(1/33))</f>
        <v>0</v>
      </c>
      <c r="AR17">
        <f t="shared" si="37"/>
        <v>0</v>
      </c>
      <c r="AS17" s="29"/>
      <c r="AT17">
        <f>(AS17/$D$17)*$C$17</f>
        <v>0</v>
      </c>
      <c r="AU17">
        <f>AT17*('Important data + Explanation'!$J$2/(1/33))</f>
        <v>0</v>
      </c>
      <c r="AV17">
        <f t="shared" si="38"/>
        <v>0</v>
      </c>
      <c r="AW17" s="29"/>
      <c r="AX17">
        <f>(AW17/$D$17)*$C$17</f>
        <v>0</v>
      </c>
      <c r="AY17">
        <f>AX17*('Important data + Explanation'!$J$2/(1/33))</f>
        <v>0</v>
      </c>
      <c r="AZ17">
        <f t="shared" si="39"/>
        <v>0</v>
      </c>
      <c r="BA17" s="29"/>
      <c r="BB17">
        <f>(BA17/$D$17)*$C$17</f>
        <v>0</v>
      </c>
      <c r="BC17">
        <f>BB17*('Important data + Explanation'!$J$2/(1/33))</f>
        <v>0</v>
      </c>
      <c r="BD17">
        <f t="shared" si="40"/>
        <v>0</v>
      </c>
      <c r="BE17" s="29"/>
      <c r="BF17">
        <f>(BE17/$D$17)*$C$17</f>
        <v>0</v>
      </c>
      <c r="BG17">
        <f>BF17*('Important data + Explanation'!$J$2/(1/33))</f>
        <v>0</v>
      </c>
      <c r="BH17">
        <f t="shared" si="41"/>
        <v>0</v>
      </c>
      <c r="BI17" s="29"/>
      <c r="BJ17">
        <f>(BI17/$D$17)*$C$17</f>
        <v>0</v>
      </c>
      <c r="BK17">
        <f>BJ17*('Important data + Explanation'!$J$2/(1/33))</f>
        <v>0</v>
      </c>
      <c r="BL17">
        <f t="shared" si="42"/>
        <v>0</v>
      </c>
      <c r="BM17" s="29"/>
      <c r="BN17">
        <f>(BM17/$D$17)*$C$17</f>
        <v>0</v>
      </c>
      <c r="BO17">
        <f>BN17*('Important data + Explanation'!$J$2/(1/33))</f>
        <v>0</v>
      </c>
      <c r="BP17">
        <f t="shared" si="43"/>
        <v>0</v>
      </c>
      <c r="BQ17" s="29"/>
      <c r="BR17">
        <f>(BQ17/$D$17)*$C$17</f>
        <v>0</v>
      </c>
      <c r="BS17">
        <f>BR17*('Important data + Explanation'!$J$2/(1/33))</f>
        <v>0</v>
      </c>
      <c r="BT17">
        <f t="shared" si="44"/>
        <v>0</v>
      </c>
      <c r="BU17" s="29"/>
      <c r="BV17">
        <f>(BU17/$D$17)*$C$17</f>
        <v>0</v>
      </c>
      <c r="BW17">
        <f>BV17*('Important data + Explanation'!$J$2/(1/33))</f>
        <v>0</v>
      </c>
      <c r="BX17">
        <f t="shared" si="45"/>
        <v>0</v>
      </c>
      <c r="BY17" s="29"/>
      <c r="BZ17">
        <f>(BY17/$D$17)*$C$17</f>
        <v>0</v>
      </c>
      <c r="CA17">
        <f>BZ17*('Important data + Explanation'!$J$2/(1/33))</f>
        <v>0</v>
      </c>
      <c r="CB17">
        <f t="shared" si="46"/>
        <v>0</v>
      </c>
      <c r="CC17" s="29"/>
      <c r="CD17">
        <f>(CC17/$D$17)*$C$17</f>
        <v>0</v>
      </c>
      <c r="CE17">
        <f>CD17*('Important data + Explanation'!$J$2/(1/33))</f>
        <v>0</v>
      </c>
      <c r="CF17">
        <f t="shared" si="47"/>
        <v>0</v>
      </c>
      <c r="CG17" s="29"/>
      <c r="CH17">
        <f>(CG17/$D$17)*$C$17</f>
        <v>0</v>
      </c>
      <c r="CI17">
        <f>CH17*('Important data + Explanation'!$J$2/(1/33))</f>
        <v>0</v>
      </c>
      <c r="CJ17">
        <f t="shared" si="48"/>
        <v>0</v>
      </c>
      <c r="CK17" s="29"/>
      <c r="CL17">
        <f>(CK17/$D$17)*$C$17</f>
        <v>0</v>
      </c>
      <c r="CM17">
        <f>CL17*('Important data + Explanation'!$J$2/(1/33))</f>
        <v>0</v>
      </c>
      <c r="CN17">
        <f t="shared" si="49"/>
        <v>0</v>
      </c>
      <c r="CO17" s="29"/>
      <c r="CP17">
        <f>(CO17/$D$17)*$C$17</f>
        <v>0</v>
      </c>
      <c r="CQ17">
        <f>CP17*('Important data + Explanation'!$J$2/(1/33))</f>
        <v>0</v>
      </c>
      <c r="CR17">
        <f t="shared" si="50"/>
        <v>0</v>
      </c>
      <c r="CS17" s="29"/>
      <c r="CT17">
        <f>(CS17/$D$17)*$C$17</f>
        <v>0</v>
      </c>
      <c r="CU17">
        <f>CT17*('Important data + Explanation'!$J$2/(1/33))</f>
        <v>0</v>
      </c>
      <c r="CV17">
        <f t="shared" si="51"/>
        <v>0</v>
      </c>
      <c r="CW17" s="29"/>
      <c r="CX17">
        <f>(CW17/$D$17)*$C$17</f>
        <v>0</v>
      </c>
      <c r="CY17">
        <f>CX17*('Important data + Explanation'!$J$2/(1/33))</f>
        <v>0</v>
      </c>
      <c r="CZ17">
        <f t="shared" si="52"/>
        <v>0</v>
      </c>
      <c r="DA17" s="29"/>
      <c r="DB17">
        <f>(DA17/$D$17)*$C$17</f>
        <v>0</v>
      </c>
      <c r="DC17">
        <f>DB17*('Important data + Explanation'!$J$2/(1/33))</f>
        <v>0</v>
      </c>
      <c r="DD17">
        <f t="shared" si="53"/>
        <v>0</v>
      </c>
      <c r="DE17" s="29"/>
      <c r="DF17">
        <f>(DE17/$D$17)*$C$17</f>
        <v>0</v>
      </c>
      <c r="DG17">
        <f>DF17*('Important data + Explanation'!$J$2/(1/33))</f>
        <v>0</v>
      </c>
      <c r="DH17">
        <f t="shared" si="54"/>
        <v>0</v>
      </c>
      <c r="DI17" s="29"/>
      <c r="DJ17">
        <f>(DI17/$D$17)*$C$17</f>
        <v>0</v>
      </c>
      <c r="DK17">
        <f>DJ17*('Important data + Explanation'!$J$2/(1/33))</f>
        <v>0</v>
      </c>
      <c r="DL17">
        <f t="shared" si="55"/>
        <v>0</v>
      </c>
      <c r="DM17" s="29"/>
      <c r="DN17">
        <f>(DM17/$D$17)*$C$17</f>
        <v>0</v>
      </c>
      <c r="DO17">
        <f>DN17*('Important data + Explanation'!$J$2/(1/33))</f>
        <v>0</v>
      </c>
      <c r="DP17">
        <f t="shared" si="56"/>
        <v>0</v>
      </c>
      <c r="DQ17" s="29"/>
      <c r="DR17">
        <f>(DQ17/$D$17)*$C$17</f>
        <v>0</v>
      </c>
      <c r="DS17">
        <f>DR17*('Important data + Explanation'!$J$2/(1/33))</f>
        <v>0</v>
      </c>
      <c r="DT17">
        <f t="shared" si="57"/>
        <v>0</v>
      </c>
      <c r="DU17" s="49"/>
      <c r="DV17" s="46"/>
      <c r="DW17" s="46"/>
      <c r="DX17" s="46"/>
      <c r="DY17" s="49"/>
      <c r="DZ17" s="46"/>
      <c r="EA17" s="46"/>
      <c r="EB17" s="46"/>
      <c r="EC17" s="49"/>
      <c r="ED17" s="46"/>
      <c r="EE17" s="46"/>
      <c r="EF17" s="46"/>
      <c r="EG17" s="49"/>
      <c r="EH17" s="46"/>
      <c r="EI17" s="46"/>
      <c r="EJ17" s="46"/>
      <c r="EK17" s="49"/>
      <c r="EL17" s="46"/>
      <c r="EM17" s="46"/>
      <c r="EN17" s="46"/>
      <c r="EO17" s="49"/>
      <c r="EP17" s="46"/>
      <c r="EQ17" s="46"/>
      <c r="ER17" s="46"/>
      <c r="ES17" s="49"/>
      <c r="ET17" s="46"/>
      <c r="EU17" s="46"/>
      <c r="EV17" s="46"/>
      <c r="EW17" s="49"/>
      <c r="EX17" s="46"/>
      <c r="EY17" s="46"/>
      <c r="EZ17" s="46"/>
      <c r="FA17" s="49"/>
      <c r="FB17" s="46"/>
      <c r="FC17" s="46"/>
      <c r="FD17" s="46"/>
      <c r="FE17" s="49"/>
      <c r="FF17" s="46"/>
      <c r="FG17" s="46"/>
      <c r="FH17" s="46"/>
      <c r="FI17" s="49"/>
      <c r="FJ17" s="46"/>
      <c r="FK17" s="46"/>
      <c r="FL17" s="46"/>
      <c r="FM17" s="49"/>
      <c r="FN17" s="46"/>
      <c r="FO17" s="46"/>
      <c r="FP17" s="46"/>
      <c r="FQ17" s="46"/>
      <c r="FR17" s="46"/>
    </row>
    <row r="18" spans="1:174" s="41" customFormat="1" x14ac:dyDescent="0.25">
      <c r="A18" s="36" t="s">
        <v>20</v>
      </c>
      <c r="B18" s="37">
        <v>4</v>
      </c>
      <c r="C18" s="38">
        <f>0.01*B18*'Important data + Explanation'!$B$9</f>
        <v>8.1333333333333329</v>
      </c>
      <c r="D18" s="39">
        <v>7999467</v>
      </c>
      <c r="E18" s="43">
        <v>9243812</v>
      </c>
      <c r="F18" s="41">
        <f>(E18/$D$18)*$C$18</f>
        <v>9.3985017085096612</v>
      </c>
      <c r="G18" s="41">
        <f>F18*('Important data + Explanation'!$J$2/(1/33))</f>
        <v>620301.11276163766</v>
      </c>
      <c r="H18" s="41">
        <f t="shared" si="0"/>
        <v>6.2030111276163767E-4</v>
      </c>
      <c r="I18" s="42">
        <v>16741314</v>
      </c>
      <c r="J18" s="41">
        <f>(I18/$D$18)*$C$18</f>
        <v>17.02146995543578</v>
      </c>
      <c r="K18" s="41">
        <f>J18*('Important data + Explanation'!$J$2/(1/33))</f>
        <v>1123417.0170587616</v>
      </c>
      <c r="L18" s="41">
        <f t="shared" si="1"/>
        <v>1.1234170170587616E-3</v>
      </c>
      <c r="M18" s="43">
        <v>18099510</v>
      </c>
      <c r="N18" s="41">
        <f>(M18/$D$18)*$C$18</f>
        <v>18.402394559537527</v>
      </c>
      <c r="O18" s="41">
        <f>N18*('Important data + Explanation'!$J$2/(1/33))</f>
        <v>1214558.0409294767</v>
      </c>
      <c r="P18" s="41">
        <f t="shared" si="30"/>
        <v>1.2145580409294767E-3</v>
      </c>
      <c r="Q18" s="43">
        <v>19186032</v>
      </c>
      <c r="R18" s="41">
        <f>(Q18/$D$18)*$C$18</f>
        <v>19.507098860461578</v>
      </c>
      <c r="S18" s="41">
        <f>R18*('Important data + Explanation'!$J$2/(1/33))</f>
        <v>1287468.5247904642</v>
      </c>
      <c r="T18" s="41">
        <f t="shared" si="31"/>
        <v>1.2874685247904643E-3</v>
      </c>
      <c r="U18" s="43">
        <v>14258525</v>
      </c>
      <c r="V18" s="41">
        <f>(U18/$D$18)*$C$18</f>
        <v>14.497132954816447</v>
      </c>
      <c r="W18" s="41">
        <f>V18*('Important data + Explanation'!$J$2/(1/33))</f>
        <v>956810.77501788549</v>
      </c>
      <c r="X18" s="41">
        <f t="shared" si="32"/>
        <v>9.5681077501788548E-4</v>
      </c>
      <c r="Y18" s="43">
        <v>5773863</v>
      </c>
      <c r="Z18" s="41">
        <f>(Y18/$D$18)*$C$18</f>
        <v>5.8704851710745229</v>
      </c>
      <c r="AA18" s="41">
        <f>Z18*('Important data + Explanation'!$J$2/(1/33))</f>
        <v>387452.02129091852</v>
      </c>
      <c r="AB18" s="41">
        <f t="shared" si="33"/>
        <v>3.8745202129091851E-4</v>
      </c>
      <c r="AC18" s="43">
        <v>12793881</v>
      </c>
      <c r="AD18" s="41">
        <f>(AC18/$D$18)*$C$18</f>
        <v>13.007979006601314</v>
      </c>
      <c r="AE18" s="41">
        <f>AD18*('Important data + Explanation'!$J$2/(1/33))</f>
        <v>858526.61443568673</v>
      </c>
      <c r="AF18" s="41">
        <f t="shared" si="34"/>
        <v>8.5852661443568676E-4</v>
      </c>
      <c r="AG18" s="43">
        <v>26302476</v>
      </c>
      <c r="AH18" s="41">
        <f>(AG18/$D$18)*$C$18</f>
        <v>26.742632327878844</v>
      </c>
      <c r="AI18" s="41">
        <f>AH18*('Important data + Explanation'!$J$2/(1/33))</f>
        <v>1765013.7336400037</v>
      </c>
      <c r="AJ18" s="41">
        <f t="shared" si="35"/>
        <v>1.7650137336400037E-3</v>
      </c>
      <c r="AK18" s="43">
        <v>6917277</v>
      </c>
      <c r="AL18" s="41">
        <f>(AK18/$D$18)*$C$18</f>
        <v>7.0330335258586594</v>
      </c>
      <c r="AM18" s="41">
        <f>AL18*('Important data + Explanation'!$J$2/(1/33))</f>
        <v>464180.2127066715</v>
      </c>
      <c r="AN18" s="41">
        <f t="shared" si="36"/>
        <v>4.6418021270667152E-4</v>
      </c>
      <c r="AO18" s="43">
        <v>1046930</v>
      </c>
      <c r="AP18" s="41">
        <f>(AO18/$D$18)*$C$18</f>
        <v>1.06444975229808</v>
      </c>
      <c r="AQ18" s="41">
        <f>AP18*('Important data + Explanation'!$J$2/(1/33))</f>
        <v>70253.683651673287</v>
      </c>
      <c r="AR18" s="41">
        <f t="shared" si="37"/>
        <v>7.0253683651673283E-5</v>
      </c>
      <c r="AS18" s="43">
        <v>11029830</v>
      </c>
      <c r="AT18" s="41">
        <f>(AS18/$D$18)*$C$18</f>
        <v>11.214407659910341</v>
      </c>
      <c r="AU18" s="41">
        <f>AT18*('Important data + Explanation'!$J$2/(1/33))</f>
        <v>740150.90555408248</v>
      </c>
      <c r="AV18" s="41">
        <f t="shared" si="38"/>
        <v>7.4015090555408242E-4</v>
      </c>
      <c r="AW18" s="43">
        <v>10605973</v>
      </c>
      <c r="AX18" s="41">
        <f>(AW18/$D$18)*$C$18</f>
        <v>10.783457664533564</v>
      </c>
      <c r="AY18" s="41">
        <f>AX18*('Important data + Explanation'!$J$2/(1/33))</f>
        <v>711708.20585921523</v>
      </c>
      <c r="AZ18" s="41">
        <f t="shared" si="39"/>
        <v>7.1170820585921522E-4</v>
      </c>
      <c r="BA18" s="43">
        <v>18594964</v>
      </c>
      <c r="BB18" s="41">
        <f>(BA18/$D$18)*$C$18</f>
        <v>18.906139688223394</v>
      </c>
      <c r="BC18" s="41">
        <f>BB18*('Important data + Explanation'!$J$2/(1/33))</f>
        <v>1247805.2194227441</v>
      </c>
      <c r="BD18" s="41">
        <f t="shared" si="40"/>
        <v>1.2478052194227441E-3</v>
      </c>
      <c r="BE18" s="43">
        <v>20347467</v>
      </c>
      <c r="BF18" s="41">
        <f>(BE18/$D$18)*$C$18</f>
        <v>20.687969785986994</v>
      </c>
      <c r="BG18" s="41">
        <f>BF18*('Important data + Explanation'!$J$2/(1/33))</f>
        <v>1365406.0058751416</v>
      </c>
      <c r="BH18" s="41">
        <f t="shared" si="41"/>
        <v>1.3654060058751415E-3</v>
      </c>
      <c r="BI18" s="43">
        <v>6562111</v>
      </c>
      <c r="BJ18" s="41">
        <f>(BI18/$D$18)*$C$18</f>
        <v>6.6719240336054053</v>
      </c>
      <c r="BK18" s="41">
        <f>BJ18*('Important data + Explanation'!$J$2/(1/33))</f>
        <v>440346.98621795676</v>
      </c>
      <c r="BL18" s="41">
        <f t="shared" si="42"/>
        <v>4.4034698621795673E-4</v>
      </c>
      <c r="BM18" s="43">
        <v>23930669</v>
      </c>
      <c r="BN18" s="41">
        <f>(BM18/$D$18)*$C$18</f>
        <v>24.331134545172404</v>
      </c>
      <c r="BO18" s="41">
        <f>BN18*('Important data + Explanation'!$J$2/(1/33))</f>
        <v>1605854.8799813786</v>
      </c>
      <c r="BP18" s="41">
        <f t="shared" si="43"/>
        <v>1.6058548799813787E-3</v>
      </c>
      <c r="BQ18" s="43">
        <v>15808935</v>
      </c>
      <c r="BR18" s="41">
        <f>(BQ18/$D$18)*$C$18</f>
        <v>16.073488146147735</v>
      </c>
      <c r="BS18" s="41">
        <f>BR18*('Important data + Explanation'!$J$2/(1/33))</f>
        <v>1060850.2176457506</v>
      </c>
      <c r="BT18" s="41">
        <f t="shared" si="44"/>
        <v>1.0608502176457507E-3</v>
      </c>
      <c r="BU18" s="43">
        <v>19163000</v>
      </c>
      <c r="BV18" s="41">
        <f>(BU18/$D$18)*$C$18</f>
        <v>19.483681433608847</v>
      </c>
      <c r="BW18" s="41">
        <f>BV18*('Important data + Explanation'!$J$2/(1/33))</f>
        <v>1285922.9746181839</v>
      </c>
      <c r="BX18" s="41">
        <f t="shared" si="45"/>
        <v>1.285922974618184E-3</v>
      </c>
      <c r="BY18" s="43">
        <v>10368596</v>
      </c>
      <c r="BZ18" s="41">
        <f>(BY18/$D$18)*$C$18</f>
        <v>10.542108301298907</v>
      </c>
      <c r="CA18" s="41">
        <f>BZ18*('Important data + Explanation'!$J$2/(1/33))</f>
        <v>695779.14788572781</v>
      </c>
      <c r="CB18" s="41">
        <f t="shared" si="46"/>
        <v>6.9577914788572785E-4</v>
      </c>
      <c r="CC18" s="43">
        <v>9758068</v>
      </c>
      <c r="CD18" s="41">
        <f>(CC18/$D$18)*$C$18</f>
        <v>9.9213634775083541</v>
      </c>
      <c r="CE18" s="41">
        <f>CD18*('Important data + Explanation'!$J$2/(1/33))</f>
        <v>654809.98951555137</v>
      </c>
      <c r="CF18" s="41">
        <f t="shared" si="47"/>
        <v>6.5480998951555132E-4</v>
      </c>
      <c r="CG18" s="43">
        <v>8772623</v>
      </c>
      <c r="CH18" s="41">
        <f>(CG18/$D$18)*$C$18</f>
        <v>8.9194276401998618</v>
      </c>
      <c r="CI18" s="41">
        <f>CH18*('Important data + Explanation'!$J$2/(1/33))</f>
        <v>588682.22425319091</v>
      </c>
      <c r="CJ18" s="41">
        <f t="shared" si="48"/>
        <v>5.8868222425319087E-4</v>
      </c>
      <c r="CK18" s="43">
        <v>15724528</v>
      </c>
      <c r="CL18" s="41">
        <f>(CK18/$D$18)*$C$18</f>
        <v>15.987668645090144</v>
      </c>
      <c r="CM18" s="41">
        <f>CL18*('Important data + Explanation'!$J$2/(1/33))</f>
        <v>1055186.1305759496</v>
      </c>
      <c r="CN18" s="41">
        <f t="shared" si="49"/>
        <v>1.0551861305759496E-3</v>
      </c>
      <c r="CO18" s="43">
        <v>13440227</v>
      </c>
      <c r="CP18" s="41">
        <f>(CO18/$D$18)*$C$18</f>
        <v>13.665141223367339</v>
      </c>
      <c r="CQ18" s="41">
        <f>CP18*('Important data + Explanation'!$J$2/(1/33))</f>
        <v>901899.32074224437</v>
      </c>
      <c r="CR18" s="41">
        <f t="shared" si="50"/>
        <v>9.0189932074224435E-4</v>
      </c>
      <c r="CS18" s="43">
        <v>0</v>
      </c>
      <c r="CT18" s="41">
        <f>(CS18/$D$18)*$C$18</f>
        <v>0</v>
      </c>
      <c r="CU18" s="41">
        <f>CT18*('Important data + Explanation'!$J$2/(1/33))</f>
        <v>0</v>
      </c>
      <c r="CV18" s="41">
        <f t="shared" si="51"/>
        <v>0</v>
      </c>
      <c r="CW18" s="43">
        <v>19252056</v>
      </c>
      <c r="CX18" s="41">
        <f>(CW18/$D$18)*$C$18</f>
        <v>19.574227732922704</v>
      </c>
      <c r="CY18" s="41">
        <f>CX18*('Important data + Explanation'!$J$2/(1/33))</f>
        <v>1291899.0303728986</v>
      </c>
      <c r="CZ18" s="41">
        <f t="shared" si="52"/>
        <v>1.2918990303728986E-3</v>
      </c>
      <c r="DA18" s="43">
        <v>11261682</v>
      </c>
      <c r="DB18" s="41">
        <f>(DA18/$D$18)*$C$18</f>
        <v>11.450139565548554</v>
      </c>
      <c r="DC18" s="41">
        <f>DB18*('Important data + Explanation'!$J$2/(1/33))</f>
        <v>755709.21132620459</v>
      </c>
      <c r="DD18" s="41">
        <f t="shared" si="53"/>
        <v>7.5570921132620461E-4</v>
      </c>
      <c r="DE18" s="43">
        <v>9282177</v>
      </c>
      <c r="DF18" s="41">
        <f>(DE18/$D$18)*$C$18</f>
        <v>9.4375087240187359</v>
      </c>
      <c r="DG18" s="41">
        <f>DF18*('Important data + Explanation'!$J$2/(1/33))</f>
        <v>622875.57578523655</v>
      </c>
      <c r="DH18" s="41">
        <f t="shared" si="54"/>
        <v>6.228755757852366E-4</v>
      </c>
      <c r="DI18" s="43">
        <v>13054075</v>
      </c>
      <c r="DJ18" s="41">
        <f>(DI18/$D$18)*$C$18</f>
        <v>13.272527198791286</v>
      </c>
      <c r="DK18" s="41">
        <f>DJ18*('Important data + Explanation'!$J$2/(1/33))</f>
        <v>875986.79512022482</v>
      </c>
      <c r="DL18" s="41">
        <f t="shared" si="55"/>
        <v>8.759867951202248E-4</v>
      </c>
      <c r="DM18" s="43">
        <v>13957912</v>
      </c>
      <c r="DN18" s="41">
        <f>(DM18/$D$18)*$C$18</f>
        <v>14.191489374646252</v>
      </c>
      <c r="DO18" s="41">
        <f>DN18*('Important data + Explanation'!$J$2/(1/33))</f>
        <v>936638.29872665263</v>
      </c>
      <c r="DP18" s="41">
        <f t="shared" si="56"/>
        <v>9.3663829872665263E-4</v>
      </c>
      <c r="DQ18" s="43">
        <v>18160593</v>
      </c>
      <c r="DR18" s="41">
        <f>(DQ18/$D$18)*$C$18</f>
        <v>18.464499747295662</v>
      </c>
      <c r="DS18" s="41">
        <f>DR18*('Important data + Explanation'!$J$2/(1/33))</f>
        <v>1218656.9833215137</v>
      </c>
      <c r="DT18" s="41">
        <f t="shared" si="57"/>
        <v>1.2186569833215137E-3</v>
      </c>
      <c r="DU18" s="51"/>
      <c r="DV18" s="46"/>
      <c r="DW18" s="46"/>
      <c r="DX18" s="46"/>
      <c r="DY18" s="51"/>
      <c r="DZ18" s="46"/>
      <c r="EA18" s="46"/>
      <c r="EB18" s="46"/>
      <c r="EC18" s="51"/>
      <c r="ED18" s="46"/>
      <c r="EE18" s="46"/>
      <c r="EF18" s="46"/>
      <c r="EG18" s="51"/>
      <c r="EH18" s="46"/>
      <c r="EI18" s="46"/>
      <c r="EJ18" s="46"/>
      <c r="EK18" s="51"/>
      <c r="EL18" s="46"/>
      <c r="EM18" s="46"/>
      <c r="EN18" s="46"/>
      <c r="EO18" s="51"/>
      <c r="EP18" s="46"/>
      <c r="EQ18" s="46"/>
      <c r="ER18" s="46"/>
      <c r="ES18" s="51"/>
      <c r="ET18" s="46"/>
      <c r="EU18" s="46"/>
      <c r="EV18" s="46"/>
      <c r="EW18" s="51"/>
      <c r="EX18" s="46"/>
      <c r="EY18" s="46"/>
      <c r="EZ18" s="46"/>
      <c r="FA18" s="51"/>
      <c r="FB18" s="46"/>
      <c r="FC18" s="46"/>
      <c r="FD18" s="46"/>
      <c r="FE18" s="51"/>
      <c r="FF18" s="46"/>
      <c r="FG18" s="46"/>
      <c r="FH18" s="46"/>
      <c r="FI18" s="51"/>
      <c r="FJ18" s="46"/>
      <c r="FK18" s="46"/>
      <c r="FL18" s="46"/>
      <c r="FM18" s="51"/>
      <c r="FN18" s="46"/>
      <c r="FO18" s="46"/>
      <c r="FP18" s="46"/>
      <c r="FQ18" s="46"/>
      <c r="FR18" s="46"/>
    </row>
    <row r="19" spans="1:174" x14ac:dyDescent="0.25">
      <c r="A19" s="16" t="s">
        <v>21</v>
      </c>
      <c r="B19" s="21">
        <v>2</v>
      </c>
      <c r="C19" s="22">
        <f>0.01*B19*'Important data + Explanation'!$B$9</f>
        <v>4.0666666666666664</v>
      </c>
      <c r="D19" s="27">
        <v>4475340.2</v>
      </c>
      <c r="E19" s="29"/>
      <c r="F19">
        <f>(E19/$D$19)*$C$19</f>
        <v>0</v>
      </c>
      <c r="G19">
        <f>F19*('Important data + Explanation'!$J$2/(1/33))</f>
        <v>0</v>
      </c>
      <c r="H19">
        <f t="shared" si="0"/>
        <v>0</v>
      </c>
      <c r="I19" s="6"/>
      <c r="J19">
        <f>(I19/$D$19)*$C$19</f>
        <v>0</v>
      </c>
      <c r="K19">
        <f>J19*('Important data + Explanation'!$J$2/(1/33))</f>
        <v>0</v>
      </c>
      <c r="L19">
        <f t="shared" si="1"/>
        <v>0</v>
      </c>
      <c r="M19" s="29"/>
      <c r="N19">
        <f>(M19/$D$19)*$C$19</f>
        <v>0</v>
      </c>
      <c r="O19">
        <f>N19*('Important data + Explanation'!$J$2/(1/33))</f>
        <v>0</v>
      </c>
      <c r="P19">
        <f t="shared" si="30"/>
        <v>0</v>
      </c>
      <c r="Q19" s="29"/>
      <c r="R19">
        <f>(Q19/$D$19)*$C$19</f>
        <v>0</v>
      </c>
      <c r="S19">
        <f>R19*('Important data + Explanation'!$J$2/(1/33))</f>
        <v>0</v>
      </c>
      <c r="T19">
        <f t="shared" si="31"/>
        <v>0</v>
      </c>
      <c r="U19" s="29"/>
      <c r="V19">
        <f>(U19/$D$19)*$C$19</f>
        <v>0</v>
      </c>
      <c r="W19">
        <f>V19*('Important data + Explanation'!$J$2/(1/33))</f>
        <v>0</v>
      </c>
      <c r="X19">
        <f t="shared" si="32"/>
        <v>0</v>
      </c>
      <c r="Y19" s="29"/>
      <c r="Z19">
        <f>(Y19/$D$19)*$C$19</f>
        <v>0</v>
      </c>
      <c r="AA19">
        <f>Z19*('Important data + Explanation'!$J$2/(1/33))</f>
        <v>0</v>
      </c>
      <c r="AB19">
        <f t="shared" si="33"/>
        <v>0</v>
      </c>
      <c r="AC19" s="29"/>
      <c r="AD19">
        <f>(AC19/$D$19)*$C$19</f>
        <v>0</v>
      </c>
      <c r="AE19">
        <f>AD19*('Important data + Explanation'!$J$2/(1/33))</f>
        <v>0</v>
      </c>
      <c r="AF19">
        <f t="shared" si="34"/>
        <v>0</v>
      </c>
      <c r="AG19" s="29"/>
      <c r="AH19">
        <f>(AG19/$D$19)*$C$19</f>
        <v>0</v>
      </c>
      <c r="AI19">
        <f>AH19*('Important data + Explanation'!$J$2/(1/33))</f>
        <v>0</v>
      </c>
      <c r="AJ19">
        <f t="shared" si="35"/>
        <v>0</v>
      </c>
      <c r="AK19" s="29"/>
      <c r="AL19">
        <f>(AK19/$D$19)*$C$19</f>
        <v>0</v>
      </c>
      <c r="AM19">
        <f>AL19*('Important data + Explanation'!$J$2/(1/33))</f>
        <v>0</v>
      </c>
      <c r="AN19">
        <f t="shared" si="36"/>
        <v>0</v>
      </c>
      <c r="AO19" s="29"/>
      <c r="AP19">
        <f>(AO19/$D$19)*$C$19</f>
        <v>0</v>
      </c>
      <c r="AQ19">
        <f>AP19*('Important data + Explanation'!$J$2/(1/33))</f>
        <v>0</v>
      </c>
      <c r="AR19">
        <f t="shared" si="37"/>
        <v>0</v>
      </c>
      <c r="AS19" s="29"/>
      <c r="AT19">
        <f>(AS19/$D$19)*$C$19</f>
        <v>0</v>
      </c>
      <c r="AU19">
        <f>AT19*('Important data + Explanation'!$J$2/(1/33))</f>
        <v>0</v>
      </c>
      <c r="AV19">
        <f t="shared" si="38"/>
        <v>0</v>
      </c>
      <c r="AW19" s="29"/>
      <c r="AX19">
        <f>(AW19/$D$19)*$C$19</f>
        <v>0</v>
      </c>
      <c r="AY19">
        <f>AX19*('Important data + Explanation'!$J$2/(1/33))</f>
        <v>0</v>
      </c>
      <c r="AZ19">
        <f t="shared" si="39"/>
        <v>0</v>
      </c>
      <c r="BA19" s="29"/>
      <c r="BB19">
        <f>(BA19/$D$19)*$C$19</f>
        <v>0</v>
      </c>
      <c r="BC19">
        <f>BB19*('Important data + Explanation'!$J$2/(1/33))</f>
        <v>0</v>
      </c>
      <c r="BD19">
        <f t="shared" si="40"/>
        <v>0</v>
      </c>
      <c r="BE19" s="29"/>
      <c r="BF19">
        <f>(BE19/$D$19)*$C$19</f>
        <v>0</v>
      </c>
      <c r="BG19">
        <f>BF19*('Important data + Explanation'!$J$2/(1/33))</f>
        <v>0</v>
      </c>
      <c r="BH19">
        <f t="shared" si="41"/>
        <v>0</v>
      </c>
      <c r="BI19" s="29"/>
      <c r="BJ19">
        <f>(BI19/$D$19)*$C$19</f>
        <v>0</v>
      </c>
      <c r="BK19">
        <f>BJ19*('Important data + Explanation'!$J$2/(1/33))</f>
        <v>0</v>
      </c>
      <c r="BL19">
        <f t="shared" si="42"/>
        <v>0</v>
      </c>
      <c r="BM19" s="29"/>
      <c r="BN19">
        <f>(BM19/$D$19)*$C$19</f>
        <v>0</v>
      </c>
      <c r="BO19">
        <f>BN19*('Important data + Explanation'!$J$2/(1/33))</f>
        <v>0</v>
      </c>
      <c r="BP19">
        <f t="shared" si="43"/>
        <v>0</v>
      </c>
      <c r="BQ19" s="29"/>
      <c r="BR19">
        <f>(BQ19/$D$19)*$C$19</f>
        <v>0</v>
      </c>
      <c r="BS19">
        <f>BR19*('Important data + Explanation'!$J$2/(1/33))</f>
        <v>0</v>
      </c>
      <c r="BT19">
        <f t="shared" si="44"/>
        <v>0</v>
      </c>
      <c r="BU19" s="29"/>
      <c r="BV19">
        <f>(BU19/$D$19)*$C$19</f>
        <v>0</v>
      </c>
      <c r="BW19">
        <f>BV19*('Important data + Explanation'!$J$2/(1/33))</f>
        <v>0</v>
      </c>
      <c r="BX19">
        <f t="shared" si="45"/>
        <v>0</v>
      </c>
      <c r="BY19" s="29"/>
      <c r="BZ19">
        <f>(BY19/$D$19)*$C$19</f>
        <v>0</v>
      </c>
      <c r="CA19">
        <f>BZ19*('Important data + Explanation'!$J$2/(1/33))</f>
        <v>0</v>
      </c>
      <c r="CB19">
        <f t="shared" si="46"/>
        <v>0</v>
      </c>
      <c r="CC19" s="29"/>
      <c r="CD19">
        <f>(CC19/$D$19)*$C$19</f>
        <v>0</v>
      </c>
      <c r="CE19">
        <f>CD19*('Important data + Explanation'!$J$2/(1/33))</f>
        <v>0</v>
      </c>
      <c r="CF19">
        <f t="shared" si="47"/>
        <v>0</v>
      </c>
      <c r="CG19" s="29"/>
      <c r="CH19">
        <f>(CG19/$D$19)*$C$19</f>
        <v>0</v>
      </c>
      <c r="CI19">
        <f>CH19*('Important data + Explanation'!$J$2/(1/33))</f>
        <v>0</v>
      </c>
      <c r="CJ19">
        <f t="shared" si="48"/>
        <v>0</v>
      </c>
      <c r="CK19" s="29"/>
      <c r="CL19">
        <f>(CK19/$D$19)*$C$19</f>
        <v>0</v>
      </c>
      <c r="CM19">
        <f>CL19*('Important data + Explanation'!$J$2/(1/33))</f>
        <v>0</v>
      </c>
      <c r="CN19">
        <f t="shared" si="49"/>
        <v>0</v>
      </c>
      <c r="CO19" s="29"/>
      <c r="CP19">
        <f>(CO19/$D$19)*$C$19</f>
        <v>0</v>
      </c>
      <c r="CQ19">
        <f>CP19*('Important data + Explanation'!$J$2/(1/33))</f>
        <v>0</v>
      </c>
      <c r="CR19">
        <f t="shared" si="50"/>
        <v>0</v>
      </c>
      <c r="CS19" s="29"/>
      <c r="CT19">
        <f>(CS19/$D$19)*$C$19</f>
        <v>0</v>
      </c>
      <c r="CU19">
        <f>CT19*('Important data + Explanation'!$J$2/(1/33))</f>
        <v>0</v>
      </c>
      <c r="CV19">
        <f t="shared" si="51"/>
        <v>0</v>
      </c>
      <c r="CW19" s="29"/>
      <c r="CX19">
        <f>(CW19/$D$19)*$C$19</f>
        <v>0</v>
      </c>
      <c r="CY19">
        <f>CX19*('Important data + Explanation'!$J$2/(1/33))</f>
        <v>0</v>
      </c>
      <c r="CZ19">
        <f t="shared" si="52"/>
        <v>0</v>
      </c>
      <c r="DA19" s="29"/>
      <c r="DB19">
        <f>(DA19/$D$19)*$C$19</f>
        <v>0</v>
      </c>
      <c r="DC19">
        <f>DB19*('Important data + Explanation'!$J$2/(1/33))</f>
        <v>0</v>
      </c>
      <c r="DD19">
        <f t="shared" si="53"/>
        <v>0</v>
      </c>
      <c r="DE19" s="29"/>
      <c r="DF19">
        <f>(DE19/$D$19)*$C$19</f>
        <v>0</v>
      </c>
      <c r="DG19">
        <f>DF19*('Important data + Explanation'!$J$2/(1/33))</f>
        <v>0</v>
      </c>
      <c r="DH19">
        <f t="shared" si="54"/>
        <v>0</v>
      </c>
      <c r="DI19" s="29"/>
      <c r="DJ19">
        <f>(DI19/$D$19)*$C$19</f>
        <v>0</v>
      </c>
      <c r="DK19">
        <f>DJ19*('Important data + Explanation'!$J$2/(1/33))</f>
        <v>0</v>
      </c>
      <c r="DL19">
        <f t="shared" si="55"/>
        <v>0</v>
      </c>
      <c r="DM19" s="29"/>
      <c r="DN19">
        <f>(DM19/$D$19)*$C$19</f>
        <v>0</v>
      </c>
      <c r="DO19">
        <f>DN19*('Important data + Explanation'!$J$2/(1/33))</f>
        <v>0</v>
      </c>
      <c r="DP19">
        <f t="shared" si="56"/>
        <v>0</v>
      </c>
      <c r="DQ19" s="29"/>
      <c r="DR19">
        <f>(DQ19/$D$19)*$C$19</f>
        <v>0</v>
      </c>
      <c r="DS19">
        <f>DR19*('Important data + Explanation'!$J$2/(1/33))</f>
        <v>0</v>
      </c>
      <c r="DT19">
        <f t="shared" si="57"/>
        <v>0</v>
      </c>
      <c r="DU19" s="49"/>
      <c r="DV19" s="46"/>
      <c r="DW19" s="46"/>
      <c r="DX19" s="46"/>
      <c r="DY19" s="49"/>
      <c r="DZ19" s="46"/>
      <c r="EA19" s="46"/>
      <c r="EB19" s="46"/>
      <c r="EC19" s="49"/>
      <c r="ED19" s="46"/>
      <c r="EE19" s="46"/>
      <c r="EF19" s="46"/>
      <c r="EG19" s="49"/>
      <c r="EH19" s="46"/>
      <c r="EI19" s="46"/>
      <c r="EJ19" s="46"/>
      <c r="EK19" s="49"/>
      <c r="EL19" s="46"/>
      <c r="EM19" s="46"/>
      <c r="EN19" s="46"/>
      <c r="EO19" s="49"/>
      <c r="EP19" s="46"/>
      <c r="EQ19" s="46"/>
      <c r="ER19" s="46"/>
      <c r="ES19" s="49"/>
      <c r="ET19" s="46"/>
      <c r="EU19" s="46"/>
      <c r="EV19" s="46"/>
      <c r="EW19" s="49"/>
      <c r="EX19" s="46"/>
      <c r="EY19" s="46"/>
      <c r="EZ19" s="46"/>
      <c r="FA19" s="49"/>
      <c r="FB19" s="46"/>
      <c r="FC19" s="46"/>
      <c r="FD19" s="46"/>
      <c r="FE19" s="49"/>
      <c r="FF19" s="46"/>
      <c r="FG19" s="46"/>
      <c r="FH19" s="46"/>
      <c r="FI19" s="49"/>
      <c r="FJ19" s="46"/>
      <c r="FK19" s="46"/>
      <c r="FL19" s="46"/>
      <c r="FM19" s="49"/>
      <c r="FN19" s="46"/>
      <c r="FO19" s="46"/>
      <c r="FP19" s="46"/>
      <c r="FQ19" s="46"/>
      <c r="FR19" s="46"/>
    </row>
    <row r="20" spans="1:174" s="41" customFormat="1" x14ac:dyDescent="0.25">
      <c r="A20" s="36" t="s">
        <v>22</v>
      </c>
      <c r="B20" s="37">
        <v>4</v>
      </c>
      <c r="C20" s="38">
        <f>0.01*B20*'Important data + Explanation'!$B$9</f>
        <v>8.1333333333333329</v>
      </c>
      <c r="D20" s="39">
        <v>9382559</v>
      </c>
      <c r="E20" s="43">
        <v>149464040</v>
      </c>
      <c r="F20" s="41">
        <f>(E20/$D$20)*$C$20</f>
        <v>129.56389175561449</v>
      </c>
      <c r="G20" s="41">
        <f>F20*('Important data + Explanation'!$J$2/(1/33))</f>
        <v>8551216.8558705561</v>
      </c>
      <c r="H20" s="41">
        <f t="shared" si="0"/>
        <v>8.5512168558705554E-3</v>
      </c>
      <c r="I20" s="42">
        <v>336197596</v>
      </c>
      <c r="J20" s="41">
        <f>(I20/$D$20)*$C$20</f>
        <v>291.43510998793965</v>
      </c>
      <c r="K20" s="41">
        <f>J20*('Important data + Explanation'!$J$2/(1/33))</f>
        <v>19234717.259204019</v>
      </c>
      <c r="L20" s="41">
        <f t="shared" si="1"/>
        <v>1.9234717259204018E-2</v>
      </c>
      <c r="M20" s="43">
        <v>142690553</v>
      </c>
      <c r="N20" s="41">
        <f>(M20/$D$20)*$C$20</f>
        <v>123.69224974409077</v>
      </c>
      <c r="O20" s="41">
        <f>N20*('Important data + Explanation'!$J$2/(1/33))</f>
        <v>8163688.4831099911</v>
      </c>
      <c r="P20" s="41">
        <f t="shared" si="30"/>
        <v>8.1636884831099918E-3</v>
      </c>
      <c r="Q20" s="43">
        <v>233443012</v>
      </c>
      <c r="R20" s="41">
        <f>(Q20/$D$20)*$C$20</f>
        <v>202.36161914178567</v>
      </c>
      <c r="S20" s="41">
        <f>R20*('Important data + Explanation'!$J$2/(1/33))</f>
        <v>13355866.863357853</v>
      </c>
      <c r="T20" s="41">
        <f t="shared" si="31"/>
        <v>1.3355866863357853E-2</v>
      </c>
      <c r="U20" s="43">
        <v>179951533</v>
      </c>
      <c r="V20" s="41">
        <f>(U20/$D$20)*$C$20</f>
        <v>155.99217673273711</v>
      </c>
      <c r="W20" s="41">
        <f>V20*('Important data + Explanation'!$J$2/(1/33))</f>
        <v>10295483.66436065</v>
      </c>
      <c r="X20" s="41">
        <f t="shared" si="32"/>
        <v>1.0295483664360649E-2</v>
      </c>
      <c r="Y20" s="43">
        <v>84661173</v>
      </c>
      <c r="Z20" s="41">
        <f>(Y20/$D$20)*$C$20</f>
        <v>73.389097835675742</v>
      </c>
      <c r="AA20" s="41">
        <f>Z20*('Important data + Explanation'!$J$2/(1/33))</f>
        <v>4843680.457154599</v>
      </c>
      <c r="AB20" s="41">
        <f t="shared" si="33"/>
        <v>4.8436804571545993E-3</v>
      </c>
      <c r="AC20" s="43">
        <v>203068537</v>
      </c>
      <c r="AD20" s="41">
        <f>(AC20/$D$20)*$C$20</f>
        <v>176.03130456555968</v>
      </c>
      <c r="AE20" s="41">
        <f>AD20*('Important data + Explanation'!$J$2/(1/33))</f>
        <v>11618066.101326939</v>
      </c>
      <c r="AF20" s="41">
        <f t="shared" si="34"/>
        <v>1.1618066101326938E-2</v>
      </c>
      <c r="AG20" s="43">
        <v>328807197</v>
      </c>
      <c r="AH20" s="41">
        <f>(AG20/$D$20)*$C$20</f>
        <v>285.02869372843804</v>
      </c>
      <c r="AI20" s="41">
        <f>AH20*('Important data + Explanation'!$J$2/(1/33))</f>
        <v>18811893.786076911</v>
      </c>
      <c r="AJ20" s="41">
        <f t="shared" si="35"/>
        <v>1.8811893786076912E-2</v>
      </c>
      <c r="AK20" s="43">
        <v>100641570</v>
      </c>
      <c r="AL20" s="41">
        <f>(AK20/$D$20)*$C$20</f>
        <v>87.241810682991698</v>
      </c>
      <c r="AM20" s="41">
        <f>AL20*('Important data + Explanation'!$J$2/(1/33))</f>
        <v>5757959.5050774524</v>
      </c>
      <c r="AN20" s="41">
        <f t="shared" si="36"/>
        <v>5.7579595050774521E-3</v>
      </c>
      <c r="AO20" s="43">
        <v>203159171</v>
      </c>
      <c r="AP20" s="41">
        <f>(AO20/$D$20)*$C$20</f>
        <v>176.10987124798964</v>
      </c>
      <c r="AQ20" s="41">
        <f>AP20*('Important data + Explanation'!$J$2/(1/33))</f>
        <v>11623251.502367316</v>
      </c>
      <c r="AR20" s="41">
        <f t="shared" si="37"/>
        <v>1.1623251502367316E-2</v>
      </c>
      <c r="AS20" s="43">
        <v>295561827</v>
      </c>
      <c r="AT20" s="41">
        <f>(AS20/$D$20)*$C$20</f>
        <v>256.20972483093362</v>
      </c>
      <c r="AU20" s="41">
        <f>AT20*('Important data + Explanation'!$J$2/(1/33))</f>
        <v>16909841.838841621</v>
      </c>
      <c r="AV20" s="41">
        <f t="shared" si="38"/>
        <v>1.690984183884162E-2</v>
      </c>
      <c r="AW20" s="43">
        <v>144695865</v>
      </c>
      <c r="AX20" s="41">
        <f>(AW20/$D$20)*$C$20</f>
        <v>125.43056771612095</v>
      </c>
      <c r="AY20" s="41">
        <f>AX20*('Important data + Explanation'!$J$2/(1/33))</f>
        <v>8278417.469263983</v>
      </c>
      <c r="AZ20" s="41">
        <f t="shared" si="39"/>
        <v>8.2784174692639833E-3</v>
      </c>
      <c r="BA20" s="43">
        <v>245771770</v>
      </c>
      <c r="BB20" s="41">
        <f>(BA20/$D$20)*$C$20</f>
        <v>213.04888456692177</v>
      </c>
      <c r="BC20" s="41">
        <f>BB20*('Important data + Explanation'!$J$2/(1/33))</f>
        <v>14061226.381416837</v>
      </c>
      <c r="BD20" s="41">
        <f t="shared" si="40"/>
        <v>1.4061226381416837E-2</v>
      </c>
      <c r="BE20" s="43">
        <v>304711349</v>
      </c>
      <c r="BF20" s="41">
        <f>(BE20/$D$20)*$C$20</f>
        <v>264.14104849931311</v>
      </c>
      <c r="BG20" s="41">
        <f>BF20*('Important data + Explanation'!$J$2/(1/33))</f>
        <v>17433309.200954664</v>
      </c>
      <c r="BH20" s="41">
        <f t="shared" si="41"/>
        <v>1.7433309200954664E-2</v>
      </c>
      <c r="BI20" s="43">
        <v>177444789</v>
      </c>
      <c r="BJ20" s="41">
        <f>(BI20/$D$20)*$C$20</f>
        <v>153.81918911461148</v>
      </c>
      <c r="BK20" s="41">
        <f>BJ20*('Important data + Explanation'!$J$2/(1/33))</f>
        <v>10152066.481564358</v>
      </c>
      <c r="BL20" s="41">
        <f t="shared" si="42"/>
        <v>1.0152066481564357E-2</v>
      </c>
      <c r="BM20" s="43">
        <v>264223858</v>
      </c>
      <c r="BN20" s="41">
        <f>(BM20/$D$20)*$C$20</f>
        <v>229.04419910744321</v>
      </c>
      <c r="BO20" s="41">
        <f>BN20*('Important data + Explanation'!$J$2/(1/33))</f>
        <v>15116917.141091252</v>
      </c>
      <c r="BP20" s="41">
        <f t="shared" si="43"/>
        <v>1.5116917141091252E-2</v>
      </c>
      <c r="BQ20" s="43">
        <v>284343498</v>
      </c>
      <c r="BR20" s="41">
        <f>(BQ20/$D$20)*$C$20</f>
        <v>246.48504212976437</v>
      </c>
      <c r="BS20" s="41">
        <f>BR20*('Important data + Explanation'!$J$2/(1/33))</f>
        <v>16268012.780564448</v>
      </c>
      <c r="BT20" s="41">
        <f t="shared" si="44"/>
        <v>1.6268012780564448E-2</v>
      </c>
      <c r="BU20" s="43">
        <v>137853755</v>
      </c>
      <c r="BV20" s="41">
        <f>(BU20/$D$20)*$C$20</f>
        <v>119.49943940311664</v>
      </c>
      <c r="BW20" s="41">
        <f>BV20*('Important data + Explanation'!$J$2/(1/33))</f>
        <v>7886963.0006056977</v>
      </c>
      <c r="BX20" s="41">
        <f t="shared" si="45"/>
        <v>7.8869630006056981E-3</v>
      </c>
      <c r="BY20" s="43">
        <v>222624907</v>
      </c>
      <c r="BZ20" s="41">
        <f>(BY20/$D$20)*$C$20</f>
        <v>192.98387326243653</v>
      </c>
      <c r="CA20" s="41">
        <f>BZ20*('Important data + Explanation'!$J$2/(1/33))</f>
        <v>12736935.635320811</v>
      </c>
      <c r="CB20" s="41">
        <f t="shared" si="46"/>
        <v>1.2736935635320811E-2</v>
      </c>
      <c r="CC20" s="43">
        <v>288558132</v>
      </c>
      <c r="CD20" s="41">
        <f>(CC20/$D$20)*$C$20</f>
        <v>250.13852549181942</v>
      </c>
      <c r="CE20" s="41">
        <f>CD20*('Important data + Explanation'!$J$2/(1/33))</f>
        <v>16509142.682460083</v>
      </c>
      <c r="CF20" s="41">
        <f t="shared" si="47"/>
        <v>1.6509142682460082E-2</v>
      </c>
      <c r="CG20" s="43">
        <v>129201468</v>
      </c>
      <c r="CH20" s="41">
        <f>(CG20/$D$20)*$C$20</f>
        <v>111.99914718362015</v>
      </c>
      <c r="CI20" s="41">
        <f>CH20*('Important data + Explanation'!$J$2/(1/33))</f>
        <v>7391943.7141189305</v>
      </c>
      <c r="CJ20" s="41">
        <f t="shared" si="48"/>
        <v>7.3919437141189304E-3</v>
      </c>
      <c r="CK20" s="43">
        <v>257192035</v>
      </c>
      <c r="CL20" s="41">
        <f>(CK20/$D$20)*$C$20</f>
        <v>222.94861682546662</v>
      </c>
      <c r="CM20" s="41">
        <f>CL20*('Important data + Explanation'!$J$2/(1/33))</f>
        <v>14714608.710480796</v>
      </c>
      <c r="CN20" s="41">
        <f t="shared" si="49"/>
        <v>1.4714608710480796E-2</v>
      </c>
      <c r="CO20" s="43">
        <v>226513015</v>
      </c>
      <c r="CP20" s="41">
        <f>(CO20/$D$20)*$C$20</f>
        <v>196.35430540147237</v>
      </c>
      <c r="CQ20" s="41">
        <f>CP20*('Important data + Explanation'!$J$2/(1/33))</f>
        <v>12959384.156497177</v>
      </c>
      <c r="CR20" s="41">
        <f t="shared" si="50"/>
        <v>1.2959384156497177E-2</v>
      </c>
      <c r="CS20" s="43">
        <v>158960666</v>
      </c>
      <c r="CT20" s="41">
        <f>(CS20/$D$20)*$C$20</f>
        <v>137.79610482243348</v>
      </c>
      <c r="CU20" s="41">
        <f>CT20*('Important data + Explanation'!$J$2/(1/33))</f>
        <v>9094542.918280609</v>
      </c>
      <c r="CV20" s="41">
        <f t="shared" si="51"/>
        <v>9.0945429182806084E-3</v>
      </c>
      <c r="CW20" s="43">
        <v>276427236</v>
      </c>
      <c r="CX20" s="41">
        <f>(CW20/$D$20)*$C$20</f>
        <v>239.62277805020997</v>
      </c>
      <c r="CY20" s="41">
        <f>CX20*('Important data + Explanation'!$J$2/(1/33))</f>
        <v>15815103.351313857</v>
      </c>
      <c r="CZ20" s="41">
        <f t="shared" si="52"/>
        <v>1.5815103351313857E-2</v>
      </c>
      <c r="DA20" s="43">
        <v>227969990</v>
      </c>
      <c r="DB20" s="41">
        <f>(DA20/$D$20)*$C$20</f>
        <v>197.61729381788768</v>
      </c>
      <c r="DC20" s="41">
        <f>DB20*('Important data + Explanation'!$J$2/(1/33))</f>
        <v>13042741.391980587</v>
      </c>
      <c r="DD20" s="41">
        <f t="shared" si="53"/>
        <v>1.3042741391980587E-2</v>
      </c>
      <c r="DE20" s="43">
        <v>189447960</v>
      </c>
      <c r="DF20" s="41">
        <f>(DE20/$D$20)*$C$20</f>
        <v>164.22421729508974</v>
      </c>
      <c r="DG20" s="41">
        <f>DF20*('Important data + Explanation'!$J$2/(1/33))</f>
        <v>10838798.341475923</v>
      </c>
      <c r="DH20" s="41">
        <f t="shared" si="54"/>
        <v>1.0838798341475922E-2</v>
      </c>
      <c r="DI20" s="43">
        <v>251296810</v>
      </c>
      <c r="DJ20" s="41">
        <f>(DI20/$D$20)*$C$20</f>
        <v>217.8383020382108</v>
      </c>
      <c r="DK20" s="41">
        <f>DJ20*('Important data + Explanation'!$J$2/(1/33))</f>
        <v>14377327.934521914</v>
      </c>
      <c r="DL20" s="41">
        <f t="shared" si="55"/>
        <v>1.4377327934521913E-2</v>
      </c>
      <c r="DM20" s="43">
        <v>224255083</v>
      </c>
      <c r="DN20" s="41">
        <f>(DM20/$D$20)*$C$20</f>
        <v>194.39700211139979</v>
      </c>
      <c r="DO20" s="41">
        <f>DN20*('Important data + Explanation'!$J$2/(1/33))</f>
        <v>12830202.139352385</v>
      </c>
      <c r="DP20" s="41">
        <f t="shared" si="56"/>
        <v>1.2830202139352384E-2</v>
      </c>
      <c r="DQ20" s="43">
        <v>270841116</v>
      </c>
      <c r="DR20" s="41">
        <f>(DQ20/$D$20)*$C$20</f>
        <v>234.78041297688614</v>
      </c>
      <c r="DS20" s="41">
        <f>DR20*('Important data + Explanation'!$J$2/(1/33))</f>
        <v>15495507.256474486</v>
      </c>
      <c r="DT20" s="41">
        <f t="shared" si="57"/>
        <v>1.5495507256474486E-2</v>
      </c>
      <c r="DU20" s="51"/>
      <c r="DV20" s="46"/>
      <c r="DW20" s="46"/>
      <c r="DX20" s="46"/>
      <c r="DY20" s="51"/>
      <c r="DZ20" s="46"/>
      <c r="EA20" s="46"/>
      <c r="EB20" s="46"/>
      <c r="EC20" s="51"/>
      <c r="ED20" s="46"/>
      <c r="EE20" s="46"/>
      <c r="EF20" s="46"/>
      <c r="EG20" s="51"/>
      <c r="EH20" s="46"/>
      <c r="EI20" s="46"/>
      <c r="EJ20" s="46"/>
      <c r="EK20" s="51"/>
      <c r="EL20" s="46"/>
      <c r="EM20" s="46"/>
      <c r="EN20" s="46"/>
      <c r="EO20" s="51"/>
      <c r="EP20" s="46"/>
      <c r="EQ20" s="46"/>
      <c r="ER20" s="46"/>
      <c r="ES20" s="51"/>
      <c r="ET20" s="46"/>
      <c r="EU20" s="46"/>
      <c r="EV20" s="46"/>
      <c r="EW20" s="51"/>
      <c r="EX20" s="46"/>
      <c r="EY20" s="46"/>
      <c r="EZ20" s="46"/>
      <c r="FA20" s="51"/>
      <c r="FB20" s="46"/>
      <c r="FC20" s="46"/>
      <c r="FD20" s="46"/>
      <c r="FE20" s="51"/>
      <c r="FF20" s="46"/>
      <c r="FG20" s="46"/>
      <c r="FH20" s="46"/>
      <c r="FI20" s="51"/>
      <c r="FJ20" s="46"/>
      <c r="FK20" s="46"/>
      <c r="FL20" s="46"/>
      <c r="FM20" s="51"/>
      <c r="FN20" s="46"/>
      <c r="FO20" s="46"/>
      <c r="FP20" s="46"/>
      <c r="FQ20" s="46"/>
      <c r="FR20" s="46"/>
    </row>
    <row r="21" spans="1:174" x14ac:dyDescent="0.25">
      <c r="A21" s="16" t="s">
        <v>23</v>
      </c>
      <c r="B21" s="21">
        <v>2</v>
      </c>
      <c r="C21" s="22">
        <f>0.01*B21*'Important data + Explanation'!$B$9</f>
        <v>4.0666666666666664</v>
      </c>
      <c r="D21" s="27">
        <v>4377734.2</v>
      </c>
      <c r="E21" s="29"/>
      <c r="F21">
        <f>(E21/$D$21)*$C$21</f>
        <v>0</v>
      </c>
      <c r="G21">
        <f>F21*('Important data + Explanation'!$J$2/(1/33))</f>
        <v>0</v>
      </c>
      <c r="H21">
        <f t="shared" si="0"/>
        <v>0</v>
      </c>
      <c r="I21" s="6"/>
      <c r="J21">
        <f>(I21/$D$21)*$C$21</f>
        <v>0</v>
      </c>
      <c r="K21">
        <f>J21*('Important data + Explanation'!$J$2/(1/33))</f>
        <v>0</v>
      </c>
      <c r="L21">
        <f t="shared" si="1"/>
        <v>0</v>
      </c>
      <c r="M21" s="29"/>
      <c r="N21">
        <f>(M21/$D$21)*$C$21</f>
        <v>0</v>
      </c>
      <c r="O21">
        <f>N21*('Important data + Explanation'!$J$2/(1/33))</f>
        <v>0</v>
      </c>
      <c r="P21">
        <f t="shared" si="30"/>
        <v>0</v>
      </c>
      <c r="Q21" s="29"/>
      <c r="R21">
        <f>(Q21/$D$21)*$C$21</f>
        <v>0</v>
      </c>
      <c r="S21">
        <f>R21*('Important data + Explanation'!$J$2/(1/33))</f>
        <v>0</v>
      </c>
      <c r="T21">
        <f t="shared" si="31"/>
        <v>0</v>
      </c>
      <c r="U21" s="29"/>
      <c r="V21">
        <f>(U21/$D$21)*$C$21</f>
        <v>0</v>
      </c>
      <c r="W21">
        <f>V21*('Important data + Explanation'!$J$2/(1/33))</f>
        <v>0</v>
      </c>
      <c r="X21">
        <f t="shared" si="32"/>
        <v>0</v>
      </c>
      <c r="Y21" s="29"/>
      <c r="Z21">
        <f>(Y21/$D$21)*$C$21</f>
        <v>0</v>
      </c>
      <c r="AA21">
        <f>Z21*('Important data + Explanation'!$J$2/(1/33))</f>
        <v>0</v>
      </c>
      <c r="AB21">
        <f t="shared" si="33"/>
        <v>0</v>
      </c>
      <c r="AC21" s="29"/>
      <c r="AD21">
        <f>(AC21/$D$21)*$C$21</f>
        <v>0</v>
      </c>
      <c r="AE21">
        <f>AD21*('Important data + Explanation'!$J$2/(1/33))</f>
        <v>0</v>
      </c>
      <c r="AF21">
        <f t="shared" si="34"/>
        <v>0</v>
      </c>
      <c r="AG21" s="29"/>
      <c r="AH21">
        <f>(AG21/$D$21)*$C$21</f>
        <v>0</v>
      </c>
      <c r="AI21">
        <f>AH21*('Important data + Explanation'!$J$2/(1/33))</f>
        <v>0</v>
      </c>
      <c r="AJ21">
        <f t="shared" si="35"/>
        <v>0</v>
      </c>
      <c r="AK21" s="29"/>
      <c r="AL21">
        <f>(AK21/$D$21)*$C$21</f>
        <v>0</v>
      </c>
      <c r="AM21">
        <f>AL21*('Important data + Explanation'!$J$2/(1/33))</f>
        <v>0</v>
      </c>
      <c r="AN21">
        <f t="shared" si="36"/>
        <v>0</v>
      </c>
      <c r="AO21" s="29"/>
      <c r="AP21">
        <f>(AO21/$D$21)*$C$21</f>
        <v>0</v>
      </c>
      <c r="AQ21">
        <f>AP21*('Important data + Explanation'!$J$2/(1/33))</f>
        <v>0</v>
      </c>
      <c r="AR21">
        <f t="shared" si="37"/>
        <v>0</v>
      </c>
      <c r="AS21" s="29"/>
      <c r="AT21">
        <f>(AS21/$D$21)*$C$21</f>
        <v>0</v>
      </c>
      <c r="AU21">
        <f>AT21*('Important data + Explanation'!$J$2/(1/33))</f>
        <v>0</v>
      </c>
      <c r="AV21">
        <f t="shared" si="38"/>
        <v>0</v>
      </c>
      <c r="AW21" s="29"/>
      <c r="AX21">
        <f>(AW21/$D$21)*$C$21</f>
        <v>0</v>
      </c>
      <c r="AY21">
        <f>AX21*('Important data + Explanation'!$J$2/(1/33))</f>
        <v>0</v>
      </c>
      <c r="AZ21">
        <f t="shared" si="39"/>
        <v>0</v>
      </c>
      <c r="BA21" s="29"/>
      <c r="BB21">
        <f>(BA21/$D$21)*$C$21</f>
        <v>0</v>
      </c>
      <c r="BC21">
        <f>BB21*('Important data + Explanation'!$J$2/(1/33))</f>
        <v>0</v>
      </c>
      <c r="BD21">
        <f t="shared" si="40"/>
        <v>0</v>
      </c>
      <c r="BE21" s="29"/>
      <c r="BF21">
        <f>(BE21/$D$21)*$C$21</f>
        <v>0</v>
      </c>
      <c r="BG21">
        <f>BF21*('Important data + Explanation'!$J$2/(1/33))</f>
        <v>0</v>
      </c>
      <c r="BH21">
        <f t="shared" si="41"/>
        <v>0</v>
      </c>
      <c r="BI21" s="29"/>
      <c r="BJ21">
        <f>(BI21/$D$21)*$C$21</f>
        <v>0</v>
      </c>
      <c r="BK21">
        <f>BJ21*('Important data + Explanation'!$J$2/(1/33))</f>
        <v>0</v>
      </c>
      <c r="BL21">
        <f t="shared" si="42"/>
        <v>0</v>
      </c>
      <c r="BM21" s="29"/>
      <c r="BN21">
        <f>(BM21/$D$21)*$C$21</f>
        <v>0</v>
      </c>
      <c r="BO21">
        <f>BN21*('Important data + Explanation'!$J$2/(1/33))</f>
        <v>0</v>
      </c>
      <c r="BP21">
        <f t="shared" si="43"/>
        <v>0</v>
      </c>
      <c r="BQ21" s="29"/>
      <c r="BR21">
        <f>(BQ21/$D$21)*$C$21</f>
        <v>0</v>
      </c>
      <c r="BS21">
        <f>BR21*('Important data + Explanation'!$J$2/(1/33))</f>
        <v>0</v>
      </c>
      <c r="BT21">
        <f t="shared" si="44"/>
        <v>0</v>
      </c>
      <c r="BU21" s="29"/>
      <c r="BV21">
        <f>(BU21/$D$21)*$C$21</f>
        <v>0</v>
      </c>
      <c r="BW21">
        <f>BV21*('Important data + Explanation'!$J$2/(1/33))</f>
        <v>0</v>
      </c>
      <c r="BX21">
        <f t="shared" si="45"/>
        <v>0</v>
      </c>
      <c r="BY21" s="29"/>
      <c r="BZ21">
        <f>(BY21/$D$21)*$C$21</f>
        <v>0</v>
      </c>
      <c r="CA21">
        <f>BZ21*('Important data + Explanation'!$J$2/(1/33))</f>
        <v>0</v>
      </c>
      <c r="CB21">
        <f t="shared" si="46"/>
        <v>0</v>
      </c>
      <c r="CC21" s="29"/>
      <c r="CD21">
        <f>(CC21/$D$21)*$C$21</f>
        <v>0</v>
      </c>
      <c r="CE21">
        <f>CD21*('Important data + Explanation'!$J$2/(1/33))</f>
        <v>0</v>
      </c>
      <c r="CF21">
        <f t="shared" si="47"/>
        <v>0</v>
      </c>
      <c r="CG21" s="29"/>
      <c r="CH21">
        <f>(CG21/$D$21)*$C$21</f>
        <v>0</v>
      </c>
      <c r="CI21">
        <f>CH21*('Important data + Explanation'!$J$2/(1/33))</f>
        <v>0</v>
      </c>
      <c r="CJ21">
        <f t="shared" si="48"/>
        <v>0</v>
      </c>
      <c r="CK21" s="29"/>
      <c r="CL21">
        <f>(CK21/$D$21)*$C$21</f>
        <v>0</v>
      </c>
      <c r="CM21">
        <f>CL21*('Important data + Explanation'!$J$2/(1/33))</f>
        <v>0</v>
      </c>
      <c r="CN21">
        <f t="shared" si="49"/>
        <v>0</v>
      </c>
      <c r="CO21" s="29"/>
      <c r="CP21">
        <f>(CO21/$D$21)*$C$21</f>
        <v>0</v>
      </c>
      <c r="CQ21">
        <f>CP21*('Important data + Explanation'!$J$2/(1/33))</f>
        <v>0</v>
      </c>
      <c r="CR21">
        <f t="shared" si="50"/>
        <v>0</v>
      </c>
      <c r="CS21" s="29"/>
      <c r="CT21">
        <f>(CS21/$D$21)*$C$21</f>
        <v>0</v>
      </c>
      <c r="CU21">
        <f>CT21*('Important data + Explanation'!$J$2/(1/33))</f>
        <v>0</v>
      </c>
      <c r="CV21">
        <f t="shared" si="51"/>
        <v>0</v>
      </c>
      <c r="CW21" s="29"/>
      <c r="CX21">
        <f>(CW21/$D$21)*$C$21</f>
        <v>0</v>
      </c>
      <c r="CY21">
        <f>CX21*('Important data + Explanation'!$J$2/(1/33))</f>
        <v>0</v>
      </c>
      <c r="CZ21">
        <f t="shared" si="52"/>
        <v>0</v>
      </c>
      <c r="DA21" s="29"/>
      <c r="DB21">
        <f>(DA21/$D$21)*$C$21</f>
        <v>0</v>
      </c>
      <c r="DC21">
        <f>DB21*('Important data + Explanation'!$J$2/(1/33))</f>
        <v>0</v>
      </c>
      <c r="DD21">
        <f t="shared" si="53"/>
        <v>0</v>
      </c>
      <c r="DE21" s="29"/>
      <c r="DF21">
        <f>(DE21/$D$21)*$C$21</f>
        <v>0</v>
      </c>
      <c r="DG21">
        <f>DF21*('Important data + Explanation'!$J$2/(1/33))</f>
        <v>0</v>
      </c>
      <c r="DH21">
        <f t="shared" si="54"/>
        <v>0</v>
      </c>
      <c r="DI21" s="29"/>
      <c r="DJ21">
        <f>(DI21/$D$21)*$C$21</f>
        <v>0</v>
      </c>
      <c r="DK21">
        <f>DJ21*('Important data + Explanation'!$J$2/(1/33))</f>
        <v>0</v>
      </c>
      <c r="DL21">
        <f t="shared" si="55"/>
        <v>0</v>
      </c>
      <c r="DM21" s="29"/>
      <c r="DN21">
        <f>(DM21/$D$21)*$C$21</f>
        <v>0</v>
      </c>
      <c r="DO21">
        <f>DN21*('Important data + Explanation'!$J$2/(1/33))</f>
        <v>0</v>
      </c>
      <c r="DP21">
        <f t="shared" si="56"/>
        <v>0</v>
      </c>
      <c r="DQ21" s="29"/>
      <c r="DR21">
        <f>(DQ21/$D$21)*$C$21</f>
        <v>0</v>
      </c>
      <c r="DS21">
        <f>DR21*('Important data + Explanation'!$J$2/(1/33))</f>
        <v>0</v>
      </c>
      <c r="DT21">
        <f t="shared" si="57"/>
        <v>0</v>
      </c>
      <c r="DU21" s="49"/>
      <c r="DV21" s="46"/>
      <c r="DW21" s="46"/>
      <c r="DX21" s="46"/>
      <c r="DY21" s="49"/>
      <c r="DZ21" s="46"/>
      <c r="EA21" s="46"/>
      <c r="EB21" s="46"/>
      <c r="EC21" s="49"/>
      <c r="ED21" s="46"/>
      <c r="EE21" s="46"/>
      <c r="EF21" s="46"/>
      <c r="EG21" s="49"/>
      <c r="EH21" s="46"/>
      <c r="EI21" s="46"/>
      <c r="EJ21" s="46"/>
      <c r="EK21" s="49"/>
      <c r="EL21" s="46"/>
      <c r="EM21" s="46"/>
      <c r="EN21" s="46"/>
      <c r="EO21" s="49"/>
      <c r="EP21" s="46"/>
      <c r="EQ21" s="46"/>
      <c r="ER21" s="46"/>
      <c r="ES21" s="49"/>
      <c r="ET21" s="46"/>
      <c r="EU21" s="46"/>
      <c r="EV21" s="46"/>
      <c r="EW21" s="49"/>
      <c r="EX21" s="46"/>
      <c r="EY21" s="46"/>
      <c r="EZ21" s="46"/>
      <c r="FA21" s="49"/>
      <c r="FB21" s="46"/>
      <c r="FC21" s="46"/>
      <c r="FD21" s="46"/>
      <c r="FE21" s="49"/>
      <c r="FF21" s="46"/>
      <c r="FG21" s="46"/>
      <c r="FH21" s="46"/>
      <c r="FI21" s="49"/>
      <c r="FJ21" s="46"/>
      <c r="FK21" s="46"/>
      <c r="FL21" s="46"/>
      <c r="FM21" s="49"/>
      <c r="FN21" s="46"/>
      <c r="FO21" s="46"/>
      <c r="FP21" s="46"/>
      <c r="FQ21" s="46"/>
      <c r="FR21" s="46"/>
    </row>
    <row r="22" spans="1:174" s="41" customFormat="1" x14ac:dyDescent="0.25">
      <c r="A22" s="36" t="s">
        <v>24</v>
      </c>
      <c r="B22" s="37">
        <v>2</v>
      </c>
      <c r="C22" s="38">
        <f>0.01*B22*'Important data + Explanation'!$B$9</f>
        <v>4.0666666666666664</v>
      </c>
      <c r="D22" s="39">
        <v>4304864.8</v>
      </c>
      <c r="E22" s="43">
        <v>48799488</v>
      </c>
      <c r="F22" s="41">
        <f>(E22/$D$22)*$C$22</f>
        <v>46.099299378693615</v>
      </c>
      <c r="G22" s="41">
        <f>F22*('Important data + Explanation'!$J$2/(1/33))</f>
        <v>3042553.7589937788</v>
      </c>
      <c r="H22" s="41">
        <f t="shared" si="0"/>
        <v>3.0425537589937788E-3</v>
      </c>
      <c r="I22" s="42">
        <v>80726976</v>
      </c>
      <c r="J22" s="41">
        <f>(I22/$D$22)*$C$22</f>
        <v>76.260165568962819</v>
      </c>
      <c r="K22" s="41">
        <f>J22*('Important data + Explanation'!$J$2/(1/33))</f>
        <v>5033170.9275515461</v>
      </c>
      <c r="L22" s="41">
        <f t="shared" si="1"/>
        <v>5.033170927551546E-3</v>
      </c>
      <c r="M22" s="43">
        <v>53418381</v>
      </c>
      <c r="N22" s="41">
        <f>(M22/$D$22)*$C$22</f>
        <v>50.462618338211222</v>
      </c>
      <c r="O22" s="41">
        <f>N22*('Important data + Explanation'!$J$2/(1/33))</f>
        <v>3330532.8103219406</v>
      </c>
      <c r="P22" s="41">
        <f t="shared" si="30"/>
        <v>3.3305328103219404E-3</v>
      </c>
      <c r="Q22" s="43">
        <v>78256941</v>
      </c>
      <c r="R22" s="41">
        <f>(Q22/$D$22)*$C$22</f>
        <v>73.92680332260376</v>
      </c>
      <c r="S22" s="41">
        <f>R22*('Important data + Explanation'!$J$2/(1/33))</f>
        <v>4879169.0192918479</v>
      </c>
      <c r="T22" s="41">
        <f t="shared" si="31"/>
        <v>4.8791690192918477E-3</v>
      </c>
      <c r="U22" s="43">
        <v>55381490</v>
      </c>
      <c r="V22" s="41">
        <f>(U22/$D$22)*$C$22</f>
        <v>52.317103973470509</v>
      </c>
      <c r="W22" s="41">
        <f>V22*('Important data + Explanation'!$J$2/(1/33))</f>
        <v>3452928.8622490535</v>
      </c>
      <c r="X22" s="41">
        <f t="shared" si="32"/>
        <v>3.4529288622490535E-3</v>
      </c>
      <c r="Y22" s="43">
        <v>34356251</v>
      </c>
      <c r="Z22" s="41">
        <f>(Y22/$D$22)*$C$22</f>
        <v>32.455240111915558</v>
      </c>
      <c r="AA22" s="41">
        <f>Z22*('Important data + Explanation'!$J$2/(1/33))</f>
        <v>2142045.8473864268</v>
      </c>
      <c r="AB22" s="41">
        <f t="shared" si="33"/>
        <v>2.1420458473864266E-3</v>
      </c>
      <c r="AC22" s="43">
        <v>64060058</v>
      </c>
      <c r="AD22" s="41">
        <f>(AC22/$D$22)*$C$22</f>
        <v>60.515466718799935</v>
      </c>
      <c r="AE22" s="41">
        <f>AD22*('Important data + Explanation'!$J$2/(1/33))</f>
        <v>3994020.8034407957</v>
      </c>
      <c r="AF22" s="41">
        <f t="shared" si="34"/>
        <v>3.9940208034407957E-3</v>
      </c>
      <c r="AG22" s="43">
        <v>116873934</v>
      </c>
      <c r="AH22" s="41">
        <f>(AG22/$D$22)*$C$22</f>
        <v>110.40702871783569</v>
      </c>
      <c r="AI22" s="41">
        <f>AH22*('Important data + Explanation'!$J$2/(1/33))</f>
        <v>7286863.8953771554</v>
      </c>
      <c r="AJ22" s="41">
        <f t="shared" si="35"/>
        <v>7.2868638953771554E-3</v>
      </c>
      <c r="AK22" s="43">
        <v>40793007</v>
      </c>
      <c r="AL22" s="41">
        <f>(AK22/$D$22)*$C$22</f>
        <v>38.535835504055783</v>
      </c>
      <c r="AM22" s="41">
        <f>AL22*('Important data + Explanation'!$J$2/(1/33))</f>
        <v>2543365.1432676818</v>
      </c>
      <c r="AN22" s="41">
        <f t="shared" si="36"/>
        <v>2.5433651432676817E-3</v>
      </c>
      <c r="AO22" s="43">
        <v>62249995</v>
      </c>
      <c r="AP22" s="41">
        <f>(AO22/$D$22)*$C$22</f>
        <v>58.805558694123604</v>
      </c>
      <c r="AQ22" s="41">
        <f>AP22*('Important data + Explanation'!$J$2/(1/33))</f>
        <v>3881166.8738121577</v>
      </c>
      <c r="AR22" s="41">
        <f t="shared" si="37"/>
        <v>3.8811668738121577E-3</v>
      </c>
      <c r="AS22" s="43">
        <v>56431424</v>
      </c>
      <c r="AT22" s="41">
        <f>(AS22/$D$22)*$C$22</f>
        <v>53.308942695095404</v>
      </c>
      <c r="AU22" s="41">
        <f>AT22*('Important data + Explanation'!$J$2/(1/33))</f>
        <v>3518390.2178762965</v>
      </c>
      <c r="AV22" s="41">
        <f t="shared" si="38"/>
        <v>3.5183902178762966E-3</v>
      </c>
      <c r="AW22" s="43">
        <v>71780982</v>
      </c>
      <c r="AX22" s="41">
        <f>(AW22/$D$22)*$C$22</f>
        <v>67.80917412319198</v>
      </c>
      <c r="AY22" s="41">
        <f>AX22*('Important data + Explanation'!$J$2/(1/33))</f>
        <v>4475405.4921306707</v>
      </c>
      <c r="AZ22" s="41">
        <f t="shared" si="39"/>
        <v>4.4754054921306704E-3</v>
      </c>
      <c r="BA22" s="43">
        <v>87968788</v>
      </c>
      <c r="BB22" s="41">
        <f>(BA22/$D$22)*$C$22</f>
        <v>83.101271349257402</v>
      </c>
      <c r="BC22" s="41">
        <f>BB22*('Important data + Explanation'!$J$2/(1/33))</f>
        <v>5484683.909050989</v>
      </c>
      <c r="BD22" s="41">
        <f t="shared" si="40"/>
        <v>5.4846839090509887E-3</v>
      </c>
      <c r="BE22" s="43">
        <v>85299880</v>
      </c>
      <c r="BF22" s="41">
        <f>(BE22/$D$22)*$C$22</f>
        <v>80.580040206295592</v>
      </c>
      <c r="BG22" s="41">
        <f>BF22*('Important data + Explanation'!$J$2/(1/33))</f>
        <v>5318282.6536155092</v>
      </c>
      <c r="BH22" s="41">
        <f t="shared" si="41"/>
        <v>5.3182826536155095E-3</v>
      </c>
      <c r="BI22" s="43">
        <v>61250064</v>
      </c>
      <c r="BJ22" s="41">
        <f>(BI22/$D$22)*$C$22</f>
        <v>57.860956190772818</v>
      </c>
      <c r="BK22" s="41">
        <f>BJ22*('Important data + Explanation'!$J$2/(1/33))</f>
        <v>3818823.1085910061</v>
      </c>
      <c r="BL22" s="41">
        <f t="shared" si="42"/>
        <v>3.8188231085910062E-3</v>
      </c>
      <c r="BM22" s="43">
        <v>107093676</v>
      </c>
      <c r="BN22" s="41">
        <f>(BM22/$D$22)*$C$22</f>
        <v>101.16793503015472</v>
      </c>
      <c r="BO22" s="41">
        <f>BN22*('Important data + Explanation'!$J$2/(1/33))</f>
        <v>6677083.7119902121</v>
      </c>
      <c r="BP22" s="41">
        <f t="shared" si="43"/>
        <v>6.6770837119902119E-3</v>
      </c>
      <c r="BQ22" s="43">
        <v>91271133</v>
      </c>
      <c r="BR22" s="41">
        <f>(BQ22/$D$22)*$C$22</f>
        <v>86.220889956869271</v>
      </c>
      <c r="BS22" s="41">
        <f>BR22*('Important data + Explanation'!$J$2/(1/33))</f>
        <v>5690578.7371533718</v>
      </c>
      <c r="BT22" s="41">
        <f t="shared" si="44"/>
        <v>5.6905787371533722E-3</v>
      </c>
      <c r="BU22" s="43">
        <v>66553273</v>
      </c>
      <c r="BV22" s="41">
        <f>(BU22/$D$22)*$C$22</f>
        <v>62.870726362107042</v>
      </c>
      <c r="BW22" s="41">
        <f>BV22*('Important data + Explanation'!$J$2/(1/33))</f>
        <v>4149467.9398990646</v>
      </c>
      <c r="BX22" s="41">
        <f t="shared" si="45"/>
        <v>4.1494679398990644E-3</v>
      </c>
      <c r="BY22" s="43">
        <v>61515995</v>
      </c>
      <c r="BZ22" s="41">
        <f>(BY22/$D$22)*$C$22</f>
        <v>58.112172613024534</v>
      </c>
      <c r="CA22" s="41">
        <f>BZ22*('Important data + Explanation'!$J$2/(1/33))</f>
        <v>3835403.3924596193</v>
      </c>
      <c r="CB22" s="41">
        <f t="shared" si="46"/>
        <v>3.8354033924596193E-3</v>
      </c>
      <c r="CC22" s="43">
        <v>51830994</v>
      </c>
      <c r="CD22" s="41">
        <f>(CC22/$D$22)*$C$22</f>
        <v>48.963065135053718</v>
      </c>
      <c r="CE22" s="41">
        <f>CD22*('Important data + Explanation'!$J$2/(1/33))</f>
        <v>3231562.2989135454</v>
      </c>
      <c r="CF22" s="41">
        <f t="shared" si="47"/>
        <v>3.2315622989135453E-3</v>
      </c>
      <c r="CG22" s="43">
        <v>43052986</v>
      </c>
      <c r="CH22" s="41">
        <f>(CG22/$D$22)*$C$22</f>
        <v>40.670764635086023</v>
      </c>
      <c r="CI22" s="41">
        <f>CH22*('Important data + Explanation'!$J$2/(1/33))</f>
        <v>2684270.4659156776</v>
      </c>
      <c r="CJ22" s="41">
        <f t="shared" si="48"/>
        <v>2.6842704659156775E-3</v>
      </c>
      <c r="CK22" s="43">
        <v>78553059</v>
      </c>
      <c r="CL22" s="41">
        <f>(CK22/$D$22)*$C$22</f>
        <v>74.206536428275285</v>
      </c>
      <c r="CM22" s="41">
        <f>CL22*('Important data + Explanation'!$J$2/(1/33))</f>
        <v>4897631.4042661693</v>
      </c>
      <c r="CN22" s="41">
        <f t="shared" si="49"/>
        <v>4.8976314042661695E-3</v>
      </c>
      <c r="CO22" s="43">
        <v>54311057</v>
      </c>
      <c r="CP22" s="41">
        <f>(CO22/$D$22)*$C$22</f>
        <v>51.305900508962168</v>
      </c>
      <c r="CQ22" s="41">
        <f>CP22*('Important data + Explanation'!$J$2/(1/33))</f>
        <v>3386189.4335915032</v>
      </c>
      <c r="CR22" s="41">
        <f t="shared" si="50"/>
        <v>3.3861894335915034E-3</v>
      </c>
      <c r="CS22" s="43">
        <v>48513995</v>
      </c>
      <c r="CT22" s="41">
        <f>(CS22/$D$22)*$C$22</f>
        <v>45.829603367179693</v>
      </c>
      <c r="CU22" s="41">
        <f>CT22*('Important data + Explanation'!$J$2/(1/33))</f>
        <v>3024753.8222338599</v>
      </c>
      <c r="CV22" s="41">
        <f t="shared" si="51"/>
        <v>3.0247538222338598E-3</v>
      </c>
      <c r="CW22" s="43">
        <v>86189415</v>
      </c>
      <c r="CX22" s="41">
        <f>(CW22/$D$22)*$C$22</f>
        <v>81.420355175846638</v>
      </c>
      <c r="CY22" s="41">
        <f>CX22*('Important data + Explanation'!$J$2/(1/33))</f>
        <v>5373743.4416058781</v>
      </c>
      <c r="CZ22" s="41">
        <f t="shared" si="52"/>
        <v>5.373743441605878E-3</v>
      </c>
      <c r="DA22" s="43">
        <v>73844729</v>
      </c>
      <c r="DB22" s="41">
        <f>(DA22/$D$22)*$C$22</f>
        <v>69.758729224976662</v>
      </c>
      <c r="DC22" s="41">
        <f>DB22*('Important data + Explanation'!$J$2/(1/33))</f>
        <v>4604076.1288484596</v>
      </c>
      <c r="DD22" s="41">
        <f t="shared" si="53"/>
        <v>4.6040761288484592E-3</v>
      </c>
      <c r="DE22" s="43">
        <v>67545872</v>
      </c>
      <c r="DF22" s="41">
        <f>(DE22/$D$22)*$C$22</f>
        <v>63.808402561988323</v>
      </c>
      <c r="DG22" s="41">
        <f>DF22*('Important data + Explanation'!$J$2/(1/33))</f>
        <v>4211354.5690912297</v>
      </c>
      <c r="DH22" s="41">
        <f t="shared" si="54"/>
        <v>4.2113545690912295E-3</v>
      </c>
      <c r="DI22" s="43">
        <v>72169007</v>
      </c>
      <c r="DJ22" s="41">
        <f>(DI22/$D$22)*$C$22</f>
        <v>68.175728801827489</v>
      </c>
      <c r="DK22" s="41">
        <f>DJ22*('Important data + Explanation'!$J$2/(1/33))</f>
        <v>4499598.1009206139</v>
      </c>
      <c r="DL22" s="41">
        <f t="shared" si="55"/>
        <v>4.4995981009206135E-3</v>
      </c>
      <c r="DM22" s="43">
        <v>60371474</v>
      </c>
      <c r="DN22" s="41">
        <f>(DM22/$D$22)*$C$22</f>
        <v>57.030980609038714</v>
      </c>
      <c r="DO22" s="41">
        <f>DN22*('Important data + Explanation'!$J$2/(1/33))</f>
        <v>3764044.7201965549</v>
      </c>
      <c r="DP22" s="41">
        <f t="shared" si="56"/>
        <v>3.764044720196555E-3</v>
      </c>
      <c r="DQ22" s="43">
        <v>69144479</v>
      </c>
      <c r="DR22" s="41">
        <f>(DQ22/$D$22)*$C$22</f>
        <v>65.318554936576248</v>
      </c>
      <c r="DS22" s="41">
        <f>DR22*('Important data + Explanation'!$J$2/(1/33))</f>
        <v>4311024.6258140327</v>
      </c>
      <c r="DT22" s="41">
        <f t="shared" si="57"/>
        <v>4.3110246258140326E-3</v>
      </c>
      <c r="DU22" s="51"/>
      <c r="DV22" s="46"/>
      <c r="DW22" s="46"/>
      <c r="DX22" s="46"/>
      <c r="DY22" s="51"/>
      <c r="DZ22" s="46"/>
      <c r="EA22" s="46"/>
      <c r="EB22" s="46"/>
      <c r="EC22" s="51"/>
      <c r="ED22" s="46"/>
      <c r="EE22" s="46"/>
      <c r="EF22" s="46"/>
      <c r="EG22" s="51"/>
      <c r="EH22" s="46"/>
      <c r="EI22" s="46"/>
      <c r="EJ22" s="46"/>
      <c r="EK22" s="51"/>
      <c r="EL22" s="46"/>
      <c r="EM22" s="46"/>
      <c r="EN22" s="46"/>
      <c r="EO22" s="51"/>
      <c r="EP22" s="46"/>
      <c r="EQ22" s="46"/>
      <c r="ER22" s="46"/>
      <c r="ES22" s="51"/>
      <c r="ET22" s="46"/>
      <c r="EU22" s="46"/>
      <c r="EV22" s="46"/>
      <c r="EW22" s="51"/>
      <c r="EX22" s="46"/>
      <c r="EY22" s="46"/>
      <c r="EZ22" s="46"/>
      <c r="FA22" s="51"/>
      <c r="FB22" s="46"/>
      <c r="FC22" s="46"/>
      <c r="FD22" s="46"/>
      <c r="FE22" s="51"/>
      <c r="FF22" s="46"/>
      <c r="FG22" s="46"/>
      <c r="FH22" s="46"/>
      <c r="FI22" s="51"/>
      <c r="FJ22" s="46"/>
      <c r="FK22" s="46"/>
      <c r="FL22" s="46"/>
      <c r="FM22" s="51"/>
      <c r="FN22" s="46"/>
      <c r="FO22" s="46"/>
      <c r="FP22" s="46"/>
      <c r="FQ22" s="46"/>
      <c r="FR22" s="46"/>
    </row>
    <row r="23" spans="1:174" s="41" customFormat="1" ht="15.75" x14ac:dyDescent="0.3">
      <c r="A23" s="36" t="s">
        <v>25</v>
      </c>
      <c r="B23" s="37">
        <v>4</v>
      </c>
      <c r="C23" s="38">
        <f>0.01*B23*'Important data + Explanation'!$B$9</f>
        <v>8.1333333333333329</v>
      </c>
      <c r="D23" s="39">
        <v>3958868.4</v>
      </c>
      <c r="E23" s="44"/>
      <c r="F23" s="41">
        <f>(E23/$D$23)*$C$23</f>
        <v>0</v>
      </c>
      <c r="G23" s="41">
        <f>F23*('Important data + Explanation'!$J$2/(1/33))</f>
        <v>0</v>
      </c>
      <c r="H23" s="41">
        <f t="shared" si="0"/>
        <v>0</v>
      </c>
      <c r="I23" s="45"/>
      <c r="J23" s="41">
        <f>(I23/$D$23)*$C$23</f>
        <v>0</v>
      </c>
      <c r="K23" s="41">
        <f>J23*('Important data + Explanation'!$J$2/(1/33))</f>
        <v>0</v>
      </c>
      <c r="L23" s="41">
        <f t="shared" si="1"/>
        <v>0</v>
      </c>
      <c r="M23" s="44"/>
      <c r="N23" s="41">
        <f>(M23/$D$23)*$C$23</f>
        <v>0</v>
      </c>
      <c r="O23" s="41">
        <f>N23*('Important data + Explanation'!$J$2/(1/33))</f>
        <v>0</v>
      </c>
      <c r="P23" s="41">
        <f t="shared" si="30"/>
        <v>0</v>
      </c>
      <c r="Q23" s="44"/>
      <c r="R23" s="41">
        <f>(Q23/$D$23)*$C$23</f>
        <v>0</v>
      </c>
      <c r="S23" s="41">
        <f>R23*('Important data + Explanation'!$J$2/(1/33))</f>
        <v>0</v>
      </c>
      <c r="T23" s="41">
        <f t="shared" si="31"/>
        <v>0</v>
      </c>
      <c r="U23" s="44"/>
      <c r="V23" s="41">
        <f>(U23/$D$23)*$C$23</f>
        <v>0</v>
      </c>
      <c r="W23" s="41">
        <f>V23*('Important data + Explanation'!$J$2/(1/33))</f>
        <v>0</v>
      </c>
      <c r="X23" s="41">
        <f t="shared" si="32"/>
        <v>0</v>
      </c>
      <c r="Y23" s="44"/>
      <c r="Z23" s="41">
        <f>(Y23/$D$23)*$C$23</f>
        <v>0</v>
      </c>
      <c r="AA23" s="41">
        <f>Z23*('Important data + Explanation'!$J$2/(1/33))</f>
        <v>0</v>
      </c>
      <c r="AB23" s="41">
        <f t="shared" si="33"/>
        <v>0</v>
      </c>
      <c r="AC23" s="44"/>
      <c r="AD23" s="41">
        <f>(AC23/$D$23)*$C$23</f>
        <v>0</v>
      </c>
      <c r="AE23" s="41">
        <f>AD23*('Important data + Explanation'!$J$2/(1/33))</f>
        <v>0</v>
      </c>
      <c r="AF23" s="41">
        <f t="shared" si="34"/>
        <v>0</v>
      </c>
      <c r="AG23" s="44"/>
      <c r="AH23" s="41">
        <f>(AG23/$D$23)*$C$23</f>
        <v>0</v>
      </c>
      <c r="AI23" s="41">
        <f>AH23*('Important data + Explanation'!$J$2/(1/33))</f>
        <v>0</v>
      </c>
      <c r="AJ23" s="41">
        <f t="shared" si="35"/>
        <v>0</v>
      </c>
      <c r="AK23" s="44"/>
      <c r="AL23" s="41">
        <f>(AK23/$D$23)*$C$23</f>
        <v>0</v>
      </c>
      <c r="AM23" s="41">
        <f>AL23*('Important data + Explanation'!$J$2/(1/33))</f>
        <v>0</v>
      </c>
      <c r="AN23" s="41">
        <f t="shared" si="36"/>
        <v>0</v>
      </c>
      <c r="AO23" s="44"/>
      <c r="AP23" s="41">
        <f>(AO23/$D$23)*$C$23</f>
        <v>0</v>
      </c>
      <c r="AQ23" s="41">
        <f>AP23*('Important data + Explanation'!$J$2/(1/33))</f>
        <v>0</v>
      </c>
      <c r="AR23" s="41">
        <f t="shared" si="37"/>
        <v>0</v>
      </c>
      <c r="AS23" s="44"/>
      <c r="AT23" s="41">
        <f>(AS23/$D$23)*$C$23</f>
        <v>0</v>
      </c>
      <c r="AU23" s="41">
        <f>AT23*('Important data + Explanation'!$J$2/(1/33))</f>
        <v>0</v>
      </c>
      <c r="AV23" s="41">
        <f t="shared" si="38"/>
        <v>0</v>
      </c>
      <c r="AW23" s="44"/>
      <c r="AX23" s="41">
        <f>(AW23/$D$23)*$C$23</f>
        <v>0</v>
      </c>
      <c r="AY23" s="41">
        <f>AX23*('Important data + Explanation'!$J$2/(1/33))</f>
        <v>0</v>
      </c>
      <c r="AZ23" s="41">
        <f t="shared" si="39"/>
        <v>0</v>
      </c>
      <c r="BA23" s="44"/>
      <c r="BB23" s="41">
        <f>(BA23/$D$23)*$C$23</f>
        <v>0</v>
      </c>
      <c r="BC23" s="41">
        <f>BB23*('Important data + Explanation'!$J$2/(1/33))</f>
        <v>0</v>
      </c>
      <c r="BD23" s="41">
        <f t="shared" si="40"/>
        <v>0</v>
      </c>
      <c r="BE23" s="44"/>
      <c r="BF23" s="41">
        <f>(BE23/$D$23)*$C$23</f>
        <v>0</v>
      </c>
      <c r="BG23" s="41">
        <f>BF23*('Important data + Explanation'!$J$2/(1/33))</f>
        <v>0</v>
      </c>
      <c r="BH23" s="41">
        <f t="shared" si="41"/>
        <v>0</v>
      </c>
      <c r="BI23" s="44"/>
      <c r="BJ23" s="41">
        <f>(BI23/$D$23)*$C$23</f>
        <v>0</v>
      </c>
      <c r="BK23" s="41">
        <f>BJ23*('Important data + Explanation'!$J$2/(1/33))</f>
        <v>0</v>
      </c>
      <c r="BL23" s="41">
        <f t="shared" si="42"/>
        <v>0</v>
      </c>
      <c r="BM23" s="44"/>
      <c r="BN23" s="41">
        <f>(BM23/$D$23)*$C$23</f>
        <v>0</v>
      </c>
      <c r="BO23" s="41">
        <f>BN23*('Important data + Explanation'!$J$2/(1/33))</f>
        <v>0</v>
      </c>
      <c r="BP23" s="41">
        <f t="shared" si="43"/>
        <v>0</v>
      </c>
      <c r="BQ23" s="44"/>
      <c r="BR23" s="41">
        <f>(BQ23/$D$23)*$C$23</f>
        <v>0</v>
      </c>
      <c r="BS23" s="41">
        <f>BR23*('Important data + Explanation'!$J$2/(1/33))</f>
        <v>0</v>
      </c>
      <c r="BT23" s="41">
        <f t="shared" si="44"/>
        <v>0</v>
      </c>
      <c r="BU23" s="44"/>
      <c r="BV23" s="41">
        <f>(BU23/$D$23)*$C$23</f>
        <v>0</v>
      </c>
      <c r="BW23" s="41">
        <f>BV23*('Important data + Explanation'!$J$2/(1/33))</f>
        <v>0</v>
      </c>
      <c r="BX23" s="41">
        <f t="shared" si="45"/>
        <v>0</v>
      </c>
      <c r="BY23" s="44"/>
      <c r="BZ23" s="41">
        <f>(BY23/$D$23)*$C$23</f>
        <v>0</v>
      </c>
      <c r="CA23" s="41">
        <f>BZ23*('Important data + Explanation'!$J$2/(1/33))</f>
        <v>0</v>
      </c>
      <c r="CB23" s="41">
        <f t="shared" si="46"/>
        <v>0</v>
      </c>
      <c r="CC23" s="44"/>
      <c r="CD23" s="41">
        <f>(CC23/$D$23)*$C$23</f>
        <v>0</v>
      </c>
      <c r="CE23" s="41">
        <f>CD23*('Important data + Explanation'!$J$2/(1/33))</f>
        <v>0</v>
      </c>
      <c r="CF23" s="41">
        <f t="shared" si="47"/>
        <v>0</v>
      </c>
      <c r="CG23" s="44"/>
      <c r="CH23" s="41">
        <f>(CG23/$D$23)*$C$23</f>
        <v>0</v>
      </c>
      <c r="CI23" s="41">
        <f>CH23*('Important data + Explanation'!$J$2/(1/33))</f>
        <v>0</v>
      </c>
      <c r="CJ23" s="41">
        <f t="shared" si="48"/>
        <v>0</v>
      </c>
      <c r="CK23" s="44"/>
      <c r="CL23" s="41">
        <f>(CK23/$D$23)*$C$23</f>
        <v>0</v>
      </c>
      <c r="CM23" s="41">
        <f>CL23*('Important data + Explanation'!$J$2/(1/33))</f>
        <v>0</v>
      </c>
      <c r="CN23" s="41">
        <f t="shared" si="49"/>
        <v>0</v>
      </c>
      <c r="CO23" s="44"/>
      <c r="CP23" s="41">
        <f>(CO23/$D$23)*$C$23</f>
        <v>0</v>
      </c>
      <c r="CQ23" s="41">
        <f>CP23*('Important data + Explanation'!$J$2/(1/33))</f>
        <v>0</v>
      </c>
      <c r="CR23" s="41">
        <f t="shared" si="50"/>
        <v>0</v>
      </c>
      <c r="CS23" s="44"/>
      <c r="CT23" s="41">
        <f>(CS23/$D$23)*$C$23</f>
        <v>0</v>
      </c>
      <c r="CU23" s="41">
        <f>CT23*('Important data + Explanation'!$J$2/(1/33))</f>
        <v>0</v>
      </c>
      <c r="CV23" s="41">
        <f t="shared" si="51"/>
        <v>0</v>
      </c>
      <c r="CW23" s="44"/>
      <c r="CX23" s="41">
        <f>(CW23/$D$23)*$C$23</f>
        <v>0</v>
      </c>
      <c r="CY23" s="41">
        <f>CX23*('Important data + Explanation'!$J$2/(1/33))</f>
        <v>0</v>
      </c>
      <c r="CZ23" s="41">
        <f t="shared" si="52"/>
        <v>0</v>
      </c>
      <c r="DA23" s="44"/>
      <c r="DB23" s="41">
        <f>(DA23/$D$23)*$C$23</f>
        <v>0</v>
      </c>
      <c r="DC23" s="41">
        <f>DB23*('Important data + Explanation'!$J$2/(1/33))</f>
        <v>0</v>
      </c>
      <c r="DD23" s="41">
        <f t="shared" si="53"/>
        <v>0</v>
      </c>
      <c r="DE23" s="44"/>
      <c r="DF23" s="41">
        <f>(DE23/$D$23)*$C$23</f>
        <v>0</v>
      </c>
      <c r="DG23" s="41">
        <f>DF23*('Important data + Explanation'!$J$2/(1/33))</f>
        <v>0</v>
      </c>
      <c r="DH23" s="41">
        <f t="shared" si="54"/>
        <v>0</v>
      </c>
      <c r="DI23" s="44"/>
      <c r="DJ23" s="41">
        <f>(DI23/$D$23)*$C$23</f>
        <v>0</v>
      </c>
      <c r="DK23" s="41">
        <f>DJ23*('Important data + Explanation'!$J$2/(1/33))</f>
        <v>0</v>
      </c>
      <c r="DL23" s="41">
        <f t="shared" si="55"/>
        <v>0</v>
      </c>
      <c r="DM23" s="44"/>
      <c r="DN23" s="41">
        <f>(DM23/$D$23)*$C$23</f>
        <v>0</v>
      </c>
      <c r="DO23" s="41">
        <f>DN23*('Important data + Explanation'!$J$2/(1/33))</f>
        <v>0</v>
      </c>
      <c r="DP23" s="41">
        <f t="shared" si="56"/>
        <v>0</v>
      </c>
      <c r="DQ23" s="44"/>
      <c r="DR23" s="41">
        <f>(DQ23/$D$23)*$C$23</f>
        <v>0</v>
      </c>
      <c r="DS23" s="41">
        <f>DR23*('Important data + Explanation'!$J$2/(1/33))</f>
        <v>0</v>
      </c>
      <c r="DT23" s="41">
        <f t="shared" si="57"/>
        <v>0</v>
      </c>
      <c r="DU23" s="50"/>
      <c r="DV23" s="46"/>
      <c r="DW23" s="46"/>
      <c r="DX23" s="46"/>
      <c r="DY23" s="50"/>
      <c r="DZ23" s="46"/>
      <c r="EA23" s="46"/>
      <c r="EB23" s="46"/>
      <c r="EC23" s="50"/>
      <c r="ED23" s="46"/>
      <c r="EE23" s="46"/>
      <c r="EF23" s="46"/>
      <c r="EG23" s="50"/>
      <c r="EH23" s="46"/>
      <c r="EI23" s="46"/>
      <c r="EJ23" s="46"/>
      <c r="EK23" s="50"/>
      <c r="EL23" s="46"/>
      <c r="EM23" s="46"/>
      <c r="EN23" s="46"/>
      <c r="EO23" s="50"/>
      <c r="EP23" s="46"/>
      <c r="EQ23" s="46"/>
      <c r="ER23" s="46"/>
      <c r="ES23" s="50"/>
      <c r="ET23" s="46"/>
      <c r="EU23" s="46"/>
      <c r="EV23" s="46"/>
      <c r="EW23" s="50"/>
      <c r="EX23" s="46"/>
      <c r="EY23" s="46"/>
      <c r="EZ23" s="46"/>
      <c r="FA23" s="50"/>
      <c r="FB23" s="46"/>
      <c r="FC23" s="46"/>
      <c r="FD23" s="46"/>
      <c r="FE23" s="50"/>
      <c r="FF23" s="46"/>
      <c r="FG23" s="46"/>
      <c r="FH23" s="46"/>
      <c r="FI23" s="50"/>
      <c r="FJ23" s="46"/>
      <c r="FK23" s="46"/>
      <c r="FL23" s="46"/>
      <c r="FM23" s="50"/>
      <c r="FN23" s="46"/>
      <c r="FO23" s="46"/>
      <c r="FP23" s="46"/>
      <c r="FQ23" s="46"/>
      <c r="FR23" s="46"/>
    </row>
    <row r="24" spans="1:174" ht="15.75" x14ac:dyDescent="0.3">
      <c r="A24" s="16" t="s">
        <v>26</v>
      </c>
      <c r="B24" s="21">
        <v>2</v>
      </c>
      <c r="C24" s="22">
        <f>0.01*B24*'Important data + Explanation'!$B$9</f>
        <v>4.0666666666666664</v>
      </c>
      <c r="D24" s="27">
        <v>3946498.2</v>
      </c>
      <c r="E24" s="30"/>
      <c r="F24">
        <f>(E24/$D$24)*$C$24</f>
        <v>0</v>
      </c>
      <c r="G24">
        <f>F24*('Important data + Explanation'!$J$2/(1/33))</f>
        <v>0</v>
      </c>
      <c r="H24">
        <f t="shared" si="0"/>
        <v>0</v>
      </c>
      <c r="I24" s="7"/>
      <c r="J24">
        <f>(I24/$D$24)*$C$24</f>
        <v>0</v>
      </c>
      <c r="K24">
        <f>J24*('Important data + Explanation'!$J$2/(1/33))</f>
        <v>0</v>
      </c>
      <c r="L24">
        <f t="shared" si="1"/>
        <v>0</v>
      </c>
      <c r="M24" s="30"/>
      <c r="N24">
        <f>(M24/$D$24)*$C$24</f>
        <v>0</v>
      </c>
      <c r="O24">
        <f>N24*('Important data + Explanation'!$J$2/(1/33))</f>
        <v>0</v>
      </c>
      <c r="P24">
        <f t="shared" si="30"/>
        <v>0</v>
      </c>
      <c r="Q24" s="30"/>
      <c r="R24">
        <f>(Q24/$D$24)*$C$24</f>
        <v>0</v>
      </c>
      <c r="S24">
        <f>R24*('Important data + Explanation'!$J$2/(1/33))</f>
        <v>0</v>
      </c>
      <c r="T24">
        <f t="shared" si="31"/>
        <v>0</v>
      </c>
      <c r="U24" s="30"/>
      <c r="V24">
        <f>(U24/$D$24)*$C$24</f>
        <v>0</v>
      </c>
      <c r="W24">
        <f>V24*('Important data + Explanation'!$J$2/(1/33))</f>
        <v>0</v>
      </c>
      <c r="X24">
        <f t="shared" si="32"/>
        <v>0</v>
      </c>
      <c r="Y24" s="30"/>
      <c r="Z24">
        <f>(Y24/$D$24)*$C$24</f>
        <v>0</v>
      </c>
      <c r="AA24">
        <f>Z24*('Important data + Explanation'!$J$2/(1/33))</f>
        <v>0</v>
      </c>
      <c r="AB24">
        <f t="shared" si="33"/>
        <v>0</v>
      </c>
      <c r="AC24" s="30"/>
      <c r="AD24">
        <f>(AC24/$D$24)*$C$24</f>
        <v>0</v>
      </c>
      <c r="AE24">
        <f>AD24*('Important data + Explanation'!$J$2/(1/33))</f>
        <v>0</v>
      </c>
      <c r="AF24">
        <f t="shared" si="34"/>
        <v>0</v>
      </c>
      <c r="AG24" s="30"/>
      <c r="AH24">
        <f>(AG24/$D$24)*$C$24</f>
        <v>0</v>
      </c>
      <c r="AI24">
        <f>AH24*('Important data + Explanation'!$J$2/(1/33))</f>
        <v>0</v>
      </c>
      <c r="AJ24">
        <f t="shared" si="35"/>
        <v>0</v>
      </c>
      <c r="AK24" s="30"/>
      <c r="AL24">
        <f>(AK24/$D$24)*$C$24</f>
        <v>0</v>
      </c>
      <c r="AM24">
        <f>AL24*('Important data + Explanation'!$J$2/(1/33))</f>
        <v>0</v>
      </c>
      <c r="AN24">
        <f t="shared" si="36"/>
        <v>0</v>
      </c>
      <c r="AO24" s="30"/>
      <c r="AP24">
        <f>(AO24/$D$24)*$C$24</f>
        <v>0</v>
      </c>
      <c r="AQ24">
        <f>AP24*('Important data + Explanation'!$J$2/(1/33))</f>
        <v>0</v>
      </c>
      <c r="AR24">
        <f t="shared" si="37"/>
        <v>0</v>
      </c>
      <c r="AS24" s="30"/>
      <c r="AT24">
        <f>(AS24/$D$24)*$C$24</f>
        <v>0</v>
      </c>
      <c r="AU24">
        <f>AT24*('Important data + Explanation'!$J$2/(1/33))</f>
        <v>0</v>
      </c>
      <c r="AV24">
        <f t="shared" si="38"/>
        <v>0</v>
      </c>
      <c r="AW24" s="30"/>
      <c r="AX24">
        <f>(AW24/$D$24)*$C$24</f>
        <v>0</v>
      </c>
      <c r="AY24">
        <f>AX24*('Important data + Explanation'!$J$2/(1/33))</f>
        <v>0</v>
      </c>
      <c r="AZ24">
        <f t="shared" si="39"/>
        <v>0</v>
      </c>
      <c r="BA24" s="30"/>
      <c r="BB24">
        <f>(BA24/$D$24)*$C$24</f>
        <v>0</v>
      </c>
      <c r="BC24">
        <f>BB24*('Important data + Explanation'!$J$2/(1/33))</f>
        <v>0</v>
      </c>
      <c r="BD24">
        <f t="shared" si="40"/>
        <v>0</v>
      </c>
      <c r="BE24" s="30"/>
      <c r="BF24">
        <f>(BE24/$D$24)*$C$24</f>
        <v>0</v>
      </c>
      <c r="BG24">
        <f>BF24*('Important data + Explanation'!$J$2/(1/33))</f>
        <v>0</v>
      </c>
      <c r="BH24">
        <f t="shared" si="41"/>
        <v>0</v>
      </c>
      <c r="BI24" s="30"/>
      <c r="BJ24">
        <f>(BI24/$D$24)*$C$24</f>
        <v>0</v>
      </c>
      <c r="BK24">
        <f>BJ24*('Important data + Explanation'!$J$2/(1/33))</f>
        <v>0</v>
      </c>
      <c r="BL24">
        <f t="shared" si="42"/>
        <v>0</v>
      </c>
      <c r="BM24" s="30"/>
      <c r="BN24">
        <f>(BM24/$D$24)*$C$24</f>
        <v>0</v>
      </c>
      <c r="BO24">
        <f>BN24*('Important data + Explanation'!$J$2/(1/33))</f>
        <v>0</v>
      </c>
      <c r="BP24">
        <f t="shared" si="43"/>
        <v>0</v>
      </c>
      <c r="BQ24" s="30"/>
      <c r="BR24">
        <f>(BQ24/$D$24)*$C$24</f>
        <v>0</v>
      </c>
      <c r="BS24">
        <f>BR24*('Important data + Explanation'!$J$2/(1/33))</f>
        <v>0</v>
      </c>
      <c r="BT24">
        <f t="shared" si="44"/>
        <v>0</v>
      </c>
      <c r="BU24" s="30"/>
      <c r="BV24">
        <f>(BU24/$D$24)*$C$24</f>
        <v>0</v>
      </c>
      <c r="BW24">
        <f>BV24*('Important data + Explanation'!$J$2/(1/33))</f>
        <v>0</v>
      </c>
      <c r="BX24">
        <f t="shared" si="45"/>
        <v>0</v>
      </c>
      <c r="BY24" s="30"/>
      <c r="BZ24">
        <f>(BY24/$D$24)*$C$24</f>
        <v>0</v>
      </c>
      <c r="CA24">
        <f>BZ24*('Important data + Explanation'!$J$2/(1/33))</f>
        <v>0</v>
      </c>
      <c r="CB24">
        <f t="shared" si="46"/>
        <v>0</v>
      </c>
      <c r="CC24" s="30"/>
      <c r="CD24">
        <f>(CC24/$D$24)*$C$24</f>
        <v>0</v>
      </c>
      <c r="CE24">
        <f>CD24*('Important data + Explanation'!$J$2/(1/33))</f>
        <v>0</v>
      </c>
      <c r="CF24">
        <f t="shared" si="47"/>
        <v>0</v>
      </c>
      <c r="CG24" s="30"/>
      <c r="CH24">
        <f>(CG24/$D$24)*$C$24</f>
        <v>0</v>
      </c>
      <c r="CI24">
        <f>CH24*('Important data + Explanation'!$J$2/(1/33))</f>
        <v>0</v>
      </c>
      <c r="CJ24">
        <f t="shared" si="48"/>
        <v>0</v>
      </c>
      <c r="CK24" s="30"/>
      <c r="CL24">
        <f>(CK24/$D$24)*$C$24</f>
        <v>0</v>
      </c>
      <c r="CM24">
        <f>CL24*('Important data + Explanation'!$J$2/(1/33))</f>
        <v>0</v>
      </c>
      <c r="CN24">
        <f t="shared" si="49"/>
        <v>0</v>
      </c>
      <c r="CO24" s="30"/>
      <c r="CP24">
        <f>(CO24/$D$24)*$C$24</f>
        <v>0</v>
      </c>
      <c r="CQ24">
        <f>CP24*('Important data + Explanation'!$J$2/(1/33))</f>
        <v>0</v>
      </c>
      <c r="CR24">
        <f t="shared" si="50"/>
        <v>0</v>
      </c>
      <c r="CS24" s="30"/>
      <c r="CT24">
        <f>(CS24/$D$24)*$C$24</f>
        <v>0</v>
      </c>
      <c r="CU24">
        <f>CT24*('Important data + Explanation'!$J$2/(1/33))</f>
        <v>0</v>
      </c>
      <c r="CV24">
        <f t="shared" si="51"/>
        <v>0</v>
      </c>
      <c r="CW24" s="30"/>
      <c r="CX24">
        <f>(CW24/$D$24)*$C$24</f>
        <v>0</v>
      </c>
      <c r="CY24">
        <f>CX24*('Important data + Explanation'!$J$2/(1/33))</f>
        <v>0</v>
      </c>
      <c r="CZ24">
        <f t="shared" si="52"/>
        <v>0</v>
      </c>
      <c r="DA24" s="30"/>
      <c r="DB24">
        <f>(DA24/$D$24)*$C$24</f>
        <v>0</v>
      </c>
      <c r="DC24">
        <f>DB24*('Important data + Explanation'!$J$2/(1/33))</f>
        <v>0</v>
      </c>
      <c r="DD24">
        <f t="shared" si="53"/>
        <v>0</v>
      </c>
      <c r="DE24" s="30"/>
      <c r="DF24">
        <f>(DE24/$D$24)*$C$24</f>
        <v>0</v>
      </c>
      <c r="DG24">
        <f>DF24*('Important data + Explanation'!$J$2/(1/33))</f>
        <v>0</v>
      </c>
      <c r="DH24">
        <f t="shared" si="54"/>
        <v>0</v>
      </c>
      <c r="DI24" s="30"/>
      <c r="DJ24">
        <f>(DI24/$D$24)*$C$24</f>
        <v>0</v>
      </c>
      <c r="DK24">
        <f>DJ24*('Important data + Explanation'!$J$2/(1/33))</f>
        <v>0</v>
      </c>
      <c r="DL24">
        <f t="shared" si="55"/>
        <v>0</v>
      </c>
      <c r="DM24" s="30"/>
      <c r="DN24">
        <f>(DM24/$D$24)*$C$24</f>
        <v>0</v>
      </c>
      <c r="DO24">
        <f>DN24*('Important data + Explanation'!$J$2/(1/33))</f>
        <v>0</v>
      </c>
      <c r="DP24">
        <f t="shared" si="56"/>
        <v>0</v>
      </c>
      <c r="DQ24" s="30"/>
      <c r="DR24">
        <f>(DQ24/$D$24)*$C$24</f>
        <v>0</v>
      </c>
      <c r="DS24">
        <f>DR24*('Important data + Explanation'!$J$2/(1/33))</f>
        <v>0</v>
      </c>
      <c r="DT24">
        <f t="shared" si="57"/>
        <v>0</v>
      </c>
      <c r="DU24" s="50"/>
      <c r="DV24" s="46"/>
      <c r="DW24" s="46"/>
      <c r="DX24" s="46"/>
      <c r="DY24" s="50"/>
      <c r="DZ24" s="46"/>
      <c r="EA24" s="46"/>
      <c r="EB24" s="46"/>
      <c r="EC24" s="50"/>
      <c r="ED24" s="46"/>
      <c r="EE24" s="46"/>
      <c r="EF24" s="46"/>
      <c r="EG24" s="50"/>
      <c r="EH24" s="46"/>
      <c r="EI24" s="46"/>
      <c r="EJ24" s="46"/>
      <c r="EK24" s="50"/>
      <c r="EL24" s="46"/>
      <c r="EM24" s="46"/>
      <c r="EN24" s="46"/>
      <c r="EO24" s="50"/>
      <c r="EP24" s="46"/>
      <c r="EQ24" s="46"/>
      <c r="ER24" s="46"/>
      <c r="ES24" s="50"/>
      <c r="ET24" s="46"/>
      <c r="EU24" s="46"/>
      <c r="EV24" s="46"/>
      <c r="EW24" s="50"/>
      <c r="EX24" s="46"/>
      <c r="EY24" s="46"/>
      <c r="EZ24" s="46"/>
      <c r="FA24" s="50"/>
      <c r="FB24" s="46"/>
      <c r="FC24" s="46"/>
      <c r="FD24" s="46"/>
      <c r="FE24" s="50"/>
      <c r="FF24" s="46"/>
      <c r="FG24" s="46"/>
      <c r="FH24" s="46"/>
      <c r="FI24" s="50"/>
      <c r="FJ24" s="46"/>
      <c r="FK24" s="46"/>
      <c r="FL24" s="46"/>
      <c r="FM24" s="50"/>
      <c r="FN24" s="46"/>
      <c r="FO24" s="46"/>
      <c r="FP24" s="46"/>
      <c r="FQ24" s="46"/>
      <c r="FR24" s="46"/>
    </row>
    <row r="25" spans="1:174" x14ac:dyDescent="0.25">
      <c r="A25" s="16" t="s">
        <v>27</v>
      </c>
      <c r="B25" s="21">
        <v>2</v>
      </c>
      <c r="C25" s="22">
        <f>0.01*B25*'Important data + Explanation'!$B$9</f>
        <v>4.0666666666666664</v>
      </c>
      <c r="D25" s="27">
        <v>8011965.2000000002</v>
      </c>
      <c r="E25" s="29"/>
      <c r="F25">
        <f>(E25/$D$25)*$C$25</f>
        <v>0</v>
      </c>
      <c r="G25">
        <f>F25*('Important data + Explanation'!$J$2/(1/33))</f>
        <v>0</v>
      </c>
      <c r="H25">
        <f t="shared" si="0"/>
        <v>0</v>
      </c>
      <c r="I25" s="6"/>
      <c r="J25">
        <f>(I25/$D$25)*$C$25</f>
        <v>0</v>
      </c>
      <c r="K25">
        <f>J25*('Important data + Explanation'!$J$2/(1/33))</f>
        <v>0</v>
      </c>
      <c r="L25">
        <f t="shared" si="1"/>
        <v>0</v>
      </c>
      <c r="M25" s="29"/>
      <c r="N25">
        <f>(M25/$D$25)*$C$25</f>
        <v>0</v>
      </c>
      <c r="O25">
        <f>N25*('Important data + Explanation'!$J$2/(1/33))</f>
        <v>0</v>
      </c>
      <c r="P25">
        <f t="shared" si="30"/>
        <v>0</v>
      </c>
      <c r="Q25" s="29"/>
      <c r="R25">
        <f>(Q25/$D$25)*$C$25</f>
        <v>0</v>
      </c>
      <c r="S25">
        <f>R25*('Important data + Explanation'!$J$2/(1/33))</f>
        <v>0</v>
      </c>
      <c r="T25">
        <f t="shared" si="31"/>
        <v>0</v>
      </c>
      <c r="U25" s="29"/>
      <c r="V25">
        <f>(U25/$D$25)*$C$25</f>
        <v>0</v>
      </c>
      <c r="W25">
        <f>V25*('Important data + Explanation'!$J$2/(1/33))</f>
        <v>0</v>
      </c>
      <c r="X25">
        <f t="shared" si="32"/>
        <v>0</v>
      </c>
      <c r="Y25" s="29"/>
      <c r="Z25">
        <f>(Y25/$D$25)*$C$25</f>
        <v>0</v>
      </c>
      <c r="AA25">
        <f>Z25*('Important data + Explanation'!$J$2/(1/33))</f>
        <v>0</v>
      </c>
      <c r="AB25">
        <f t="shared" si="33"/>
        <v>0</v>
      </c>
      <c r="AC25" s="29"/>
      <c r="AD25">
        <f>(AC25/$D$25)*$C$25</f>
        <v>0</v>
      </c>
      <c r="AE25">
        <f>AD25*('Important data + Explanation'!$J$2/(1/33))</f>
        <v>0</v>
      </c>
      <c r="AF25">
        <f t="shared" si="34"/>
        <v>0</v>
      </c>
      <c r="AG25" s="29"/>
      <c r="AH25">
        <f>(AG25/$D$25)*$C$25</f>
        <v>0</v>
      </c>
      <c r="AI25">
        <f>AH25*('Important data + Explanation'!$J$2/(1/33))</f>
        <v>0</v>
      </c>
      <c r="AJ25">
        <f t="shared" si="35"/>
        <v>0</v>
      </c>
      <c r="AK25" s="29"/>
      <c r="AL25">
        <f>(AK25/$D$25)*$C$25</f>
        <v>0</v>
      </c>
      <c r="AM25">
        <f>AL25*('Important data + Explanation'!$J$2/(1/33))</f>
        <v>0</v>
      </c>
      <c r="AN25">
        <f t="shared" si="36"/>
        <v>0</v>
      </c>
      <c r="AO25" s="29"/>
      <c r="AP25">
        <f>(AO25/$D$25)*$C$25</f>
        <v>0</v>
      </c>
      <c r="AQ25">
        <f>AP25*('Important data + Explanation'!$J$2/(1/33))</f>
        <v>0</v>
      </c>
      <c r="AR25">
        <f t="shared" si="37"/>
        <v>0</v>
      </c>
      <c r="AS25" s="29"/>
      <c r="AT25">
        <f>(AS25/$D$25)*$C$25</f>
        <v>0</v>
      </c>
      <c r="AU25">
        <f>AT25*('Important data + Explanation'!$J$2/(1/33))</f>
        <v>0</v>
      </c>
      <c r="AV25">
        <f t="shared" si="38"/>
        <v>0</v>
      </c>
      <c r="AW25" s="29"/>
      <c r="AX25">
        <f>(AW25/$D$25)*$C$25</f>
        <v>0</v>
      </c>
      <c r="AY25">
        <f>AX25*('Important data + Explanation'!$J$2/(1/33))</f>
        <v>0</v>
      </c>
      <c r="AZ25">
        <f t="shared" si="39"/>
        <v>0</v>
      </c>
      <c r="BA25" s="29"/>
      <c r="BB25">
        <f>(BA25/$D$25)*$C$25</f>
        <v>0</v>
      </c>
      <c r="BC25">
        <f>BB25*('Important data + Explanation'!$J$2/(1/33))</f>
        <v>0</v>
      </c>
      <c r="BD25">
        <f t="shared" si="40"/>
        <v>0</v>
      </c>
      <c r="BE25" s="29"/>
      <c r="BF25">
        <f>(BE25/$D$25)*$C$25</f>
        <v>0</v>
      </c>
      <c r="BG25">
        <f>BF25*('Important data + Explanation'!$J$2/(1/33))</f>
        <v>0</v>
      </c>
      <c r="BH25">
        <f t="shared" si="41"/>
        <v>0</v>
      </c>
      <c r="BI25" s="29"/>
      <c r="BJ25">
        <f>(BI25/$D$25)*$C$25</f>
        <v>0</v>
      </c>
      <c r="BK25">
        <f>BJ25*('Important data + Explanation'!$J$2/(1/33))</f>
        <v>0</v>
      </c>
      <c r="BL25">
        <f t="shared" si="42"/>
        <v>0</v>
      </c>
      <c r="BM25" s="29"/>
      <c r="BN25">
        <f>(BM25/$D$25)*$C$25</f>
        <v>0</v>
      </c>
      <c r="BO25">
        <f>BN25*('Important data + Explanation'!$J$2/(1/33))</f>
        <v>0</v>
      </c>
      <c r="BP25">
        <f t="shared" si="43"/>
        <v>0</v>
      </c>
      <c r="BQ25" s="29"/>
      <c r="BR25">
        <f>(BQ25/$D$25)*$C$25</f>
        <v>0</v>
      </c>
      <c r="BS25">
        <f>BR25*('Important data + Explanation'!$J$2/(1/33))</f>
        <v>0</v>
      </c>
      <c r="BT25">
        <f t="shared" si="44"/>
        <v>0</v>
      </c>
      <c r="BU25" s="29"/>
      <c r="BV25">
        <f>(BU25/$D$25)*$C$25</f>
        <v>0</v>
      </c>
      <c r="BW25">
        <f>BV25*('Important data + Explanation'!$J$2/(1/33))</f>
        <v>0</v>
      </c>
      <c r="BX25">
        <f t="shared" si="45"/>
        <v>0</v>
      </c>
      <c r="BY25" s="29"/>
      <c r="BZ25">
        <f>(BY25/$D$25)*$C$25</f>
        <v>0</v>
      </c>
      <c r="CA25">
        <f>BZ25*('Important data + Explanation'!$J$2/(1/33))</f>
        <v>0</v>
      </c>
      <c r="CB25">
        <f t="shared" si="46"/>
        <v>0</v>
      </c>
      <c r="CC25" s="29"/>
      <c r="CD25">
        <f>(CC25/$D$25)*$C$25</f>
        <v>0</v>
      </c>
      <c r="CE25">
        <f>CD25*('Important data + Explanation'!$J$2/(1/33))</f>
        <v>0</v>
      </c>
      <c r="CF25">
        <f t="shared" si="47"/>
        <v>0</v>
      </c>
      <c r="CG25" s="29"/>
      <c r="CH25">
        <f>(CG25/$D$25)*$C$25</f>
        <v>0</v>
      </c>
      <c r="CI25">
        <f>CH25*('Important data + Explanation'!$J$2/(1/33))</f>
        <v>0</v>
      </c>
      <c r="CJ25">
        <f t="shared" si="48"/>
        <v>0</v>
      </c>
      <c r="CK25" s="29"/>
      <c r="CL25">
        <f>(CK25/$D$25)*$C$25</f>
        <v>0</v>
      </c>
      <c r="CM25">
        <f>CL25*('Important data + Explanation'!$J$2/(1/33))</f>
        <v>0</v>
      </c>
      <c r="CN25">
        <f t="shared" si="49"/>
        <v>0</v>
      </c>
      <c r="CO25" s="29"/>
      <c r="CP25">
        <f>(CO25/$D$25)*$C$25</f>
        <v>0</v>
      </c>
      <c r="CQ25">
        <f>CP25*('Important data + Explanation'!$J$2/(1/33))</f>
        <v>0</v>
      </c>
      <c r="CR25">
        <f t="shared" si="50"/>
        <v>0</v>
      </c>
      <c r="CS25" s="29"/>
      <c r="CT25">
        <f>(CS25/$D$25)*$C$25</f>
        <v>0</v>
      </c>
      <c r="CU25">
        <f>CT25*('Important data + Explanation'!$J$2/(1/33))</f>
        <v>0</v>
      </c>
      <c r="CV25">
        <f t="shared" si="51"/>
        <v>0</v>
      </c>
      <c r="CW25" s="29"/>
      <c r="CX25">
        <f>(CW25/$D$25)*$C$25</f>
        <v>0</v>
      </c>
      <c r="CY25">
        <f>CX25*('Important data + Explanation'!$J$2/(1/33))</f>
        <v>0</v>
      </c>
      <c r="CZ25">
        <f t="shared" si="52"/>
        <v>0</v>
      </c>
      <c r="DA25" s="29"/>
      <c r="DB25">
        <f>(DA25/$D$25)*$C$25</f>
        <v>0</v>
      </c>
      <c r="DC25">
        <f>DB25*('Important data + Explanation'!$J$2/(1/33))</f>
        <v>0</v>
      </c>
      <c r="DD25">
        <f t="shared" si="53"/>
        <v>0</v>
      </c>
      <c r="DE25" s="29"/>
      <c r="DF25">
        <f>(DE25/$D$25)*$C$25</f>
        <v>0</v>
      </c>
      <c r="DG25">
        <f>DF25*('Important data + Explanation'!$J$2/(1/33))</f>
        <v>0</v>
      </c>
      <c r="DH25">
        <f t="shared" si="54"/>
        <v>0</v>
      </c>
      <c r="DI25" s="29"/>
      <c r="DJ25">
        <f>(DI25/$D$25)*$C$25</f>
        <v>0</v>
      </c>
      <c r="DK25">
        <f>DJ25*('Important data + Explanation'!$J$2/(1/33))</f>
        <v>0</v>
      </c>
      <c r="DL25">
        <f t="shared" si="55"/>
        <v>0</v>
      </c>
      <c r="DM25" s="29"/>
      <c r="DN25">
        <f>(DM25/$D$25)*$C$25</f>
        <v>0</v>
      </c>
      <c r="DO25">
        <f>DN25*('Important data + Explanation'!$J$2/(1/33))</f>
        <v>0</v>
      </c>
      <c r="DP25">
        <f t="shared" si="56"/>
        <v>0</v>
      </c>
      <c r="DQ25" s="29"/>
      <c r="DR25">
        <f>(DQ25/$D$25)*$C$25</f>
        <v>0</v>
      </c>
      <c r="DS25">
        <f>DR25*('Important data + Explanation'!$J$2/(1/33))</f>
        <v>0</v>
      </c>
      <c r="DT25">
        <f t="shared" si="57"/>
        <v>0</v>
      </c>
      <c r="DU25" s="49"/>
      <c r="DV25" s="46"/>
      <c r="DW25" s="46"/>
      <c r="DX25" s="46"/>
      <c r="DY25" s="49"/>
      <c r="DZ25" s="46"/>
      <c r="EA25" s="46"/>
      <c r="EB25" s="46"/>
      <c r="EC25" s="49"/>
      <c r="ED25" s="46"/>
      <c r="EE25" s="46"/>
      <c r="EF25" s="46"/>
      <c r="EG25" s="49"/>
      <c r="EH25" s="46"/>
      <c r="EI25" s="46"/>
      <c r="EJ25" s="46"/>
      <c r="EK25" s="49"/>
      <c r="EL25" s="46"/>
      <c r="EM25" s="46"/>
      <c r="EN25" s="46"/>
      <c r="EO25" s="49"/>
      <c r="EP25" s="46"/>
      <c r="EQ25" s="46"/>
      <c r="ER25" s="46"/>
      <c r="ES25" s="49"/>
      <c r="ET25" s="46"/>
      <c r="EU25" s="46"/>
      <c r="EV25" s="46"/>
      <c r="EW25" s="49"/>
      <c r="EX25" s="46"/>
      <c r="EY25" s="46"/>
      <c r="EZ25" s="46"/>
      <c r="FA25" s="49"/>
      <c r="FB25" s="46"/>
      <c r="FC25" s="46"/>
      <c r="FD25" s="46"/>
      <c r="FE25" s="49"/>
      <c r="FF25" s="46"/>
      <c r="FG25" s="46"/>
      <c r="FH25" s="46"/>
      <c r="FI25" s="49"/>
      <c r="FJ25" s="46"/>
      <c r="FK25" s="46"/>
      <c r="FL25" s="46"/>
      <c r="FM25" s="49"/>
      <c r="FN25" s="46"/>
      <c r="FO25" s="46"/>
      <c r="FP25" s="46"/>
      <c r="FQ25" s="46"/>
      <c r="FR25" s="46"/>
    </row>
    <row r="26" spans="1:174" ht="15.75" x14ac:dyDescent="0.3">
      <c r="A26" s="16" t="s">
        <v>28</v>
      </c>
      <c r="B26" s="21">
        <v>2</v>
      </c>
      <c r="C26" s="22">
        <f>0.01*B26*'Important data + Explanation'!$B$9</f>
        <v>4.0666666666666664</v>
      </c>
      <c r="D26" s="27">
        <v>4538155.5999999996</v>
      </c>
      <c r="E26" s="30"/>
      <c r="F26">
        <f>(E26/$D$26)*$C$26</f>
        <v>0</v>
      </c>
      <c r="G26">
        <f>F26*('Important data + Explanation'!$J$2/(1/33))</f>
        <v>0</v>
      </c>
      <c r="H26">
        <f t="shared" si="0"/>
        <v>0</v>
      </c>
      <c r="I26" s="7"/>
      <c r="J26">
        <f>(I26/$D$26)*$C$26</f>
        <v>0</v>
      </c>
      <c r="K26">
        <f>J26*('Important data + Explanation'!$J$2/(1/33))</f>
        <v>0</v>
      </c>
      <c r="L26">
        <f t="shared" si="1"/>
        <v>0</v>
      </c>
      <c r="M26" s="30"/>
      <c r="N26">
        <f>(M26/$D$26)*$C$26</f>
        <v>0</v>
      </c>
      <c r="O26">
        <f>N26*('Important data + Explanation'!$J$2/(1/33))</f>
        <v>0</v>
      </c>
      <c r="P26">
        <f t="shared" si="30"/>
        <v>0</v>
      </c>
      <c r="Q26" s="30"/>
      <c r="R26">
        <f>(Q26/$D$26)*$C$26</f>
        <v>0</v>
      </c>
      <c r="S26">
        <f>R26*('Important data + Explanation'!$J$2/(1/33))</f>
        <v>0</v>
      </c>
      <c r="T26">
        <f t="shared" si="31"/>
        <v>0</v>
      </c>
      <c r="U26" s="30"/>
      <c r="V26">
        <f>(U26/$D$26)*$C$26</f>
        <v>0</v>
      </c>
      <c r="W26">
        <f>V26*('Important data + Explanation'!$J$2/(1/33))</f>
        <v>0</v>
      </c>
      <c r="X26">
        <f t="shared" si="32"/>
        <v>0</v>
      </c>
      <c r="Y26" s="30"/>
      <c r="Z26">
        <f>(Y26/$D$26)*$C$26</f>
        <v>0</v>
      </c>
      <c r="AA26">
        <f>Z26*('Important data + Explanation'!$J$2/(1/33))</f>
        <v>0</v>
      </c>
      <c r="AB26">
        <f t="shared" si="33"/>
        <v>0</v>
      </c>
      <c r="AC26" s="30"/>
      <c r="AD26">
        <f>(AC26/$D$26)*$C$26</f>
        <v>0</v>
      </c>
      <c r="AE26">
        <f>AD26*('Important data + Explanation'!$J$2/(1/33))</f>
        <v>0</v>
      </c>
      <c r="AF26">
        <f t="shared" si="34"/>
        <v>0</v>
      </c>
      <c r="AG26" s="30"/>
      <c r="AH26">
        <f>(AG26/$D$26)*$C$26</f>
        <v>0</v>
      </c>
      <c r="AI26">
        <f>AH26*('Important data + Explanation'!$J$2/(1/33))</f>
        <v>0</v>
      </c>
      <c r="AJ26">
        <f t="shared" si="35"/>
        <v>0</v>
      </c>
      <c r="AK26" s="30"/>
      <c r="AL26">
        <f>(AK26/$D$26)*$C$26</f>
        <v>0</v>
      </c>
      <c r="AM26">
        <f>AL26*('Important data + Explanation'!$J$2/(1/33))</f>
        <v>0</v>
      </c>
      <c r="AN26">
        <f t="shared" si="36"/>
        <v>0</v>
      </c>
      <c r="AO26" s="30"/>
      <c r="AP26">
        <f>(AO26/$D$26)*$C$26</f>
        <v>0</v>
      </c>
      <c r="AQ26">
        <f>AP26*('Important data + Explanation'!$J$2/(1/33))</f>
        <v>0</v>
      </c>
      <c r="AR26">
        <f t="shared" si="37"/>
        <v>0</v>
      </c>
      <c r="AS26" s="30"/>
      <c r="AT26">
        <f>(AS26/$D$26)*$C$26</f>
        <v>0</v>
      </c>
      <c r="AU26">
        <f>AT26*('Important data + Explanation'!$J$2/(1/33))</f>
        <v>0</v>
      </c>
      <c r="AV26">
        <f t="shared" si="38"/>
        <v>0</v>
      </c>
      <c r="AW26" s="30"/>
      <c r="AX26">
        <f>(AW26/$D$26)*$C$26</f>
        <v>0</v>
      </c>
      <c r="AY26">
        <f>AX26*('Important data + Explanation'!$J$2/(1/33))</f>
        <v>0</v>
      </c>
      <c r="AZ26">
        <f t="shared" si="39"/>
        <v>0</v>
      </c>
      <c r="BA26" s="30"/>
      <c r="BB26">
        <f>(BA26/$D$26)*$C$26</f>
        <v>0</v>
      </c>
      <c r="BC26">
        <f>BB26*('Important data + Explanation'!$J$2/(1/33))</f>
        <v>0</v>
      </c>
      <c r="BD26">
        <f t="shared" si="40"/>
        <v>0</v>
      </c>
      <c r="BE26" s="30"/>
      <c r="BF26">
        <f>(BE26/$D$26)*$C$26</f>
        <v>0</v>
      </c>
      <c r="BG26">
        <f>BF26*('Important data + Explanation'!$J$2/(1/33))</f>
        <v>0</v>
      </c>
      <c r="BH26">
        <f t="shared" si="41"/>
        <v>0</v>
      </c>
      <c r="BI26" s="30"/>
      <c r="BJ26">
        <f>(BI26/$D$26)*$C$26</f>
        <v>0</v>
      </c>
      <c r="BK26">
        <f>BJ26*('Important data + Explanation'!$J$2/(1/33))</f>
        <v>0</v>
      </c>
      <c r="BL26">
        <f t="shared" si="42"/>
        <v>0</v>
      </c>
      <c r="BM26" s="30"/>
      <c r="BN26">
        <f>(BM26/$D$26)*$C$26</f>
        <v>0</v>
      </c>
      <c r="BO26">
        <f>BN26*('Important data + Explanation'!$J$2/(1/33))</f>
        <v>0</v>
      </c>
      <c r="BP26">
        <f t="shared" si="43"/>
        <v>0</v>
      </c>
      <c r="BQ26" s="30"/>
      <c r="BR26">
        <f>(BQ26/$D$26)*$C$26</f>
        <v>0</v>
      </c>
      <c r="BS26">
        <f>BR26*('Important data + Explanation'!$J$2/(1/33))</f>
        <v>0</v>
      </c>
      <c r="BT26">
        <f t="shared" si="44"/>
        <v>0</v>
      </c>
      <c r="BU26" s="30"/>
      <c r="BV26">
        <f>(BU26/$D$26)*$C$26</f>
        <v>0</v>
      </c>
      <c r="BW26">
        <f>BV26*('Important data + Explanation'!$J$2/(1/33))</f>
        <v>0</v>
      </c>
      <c r="BX26">
        <f t="shared" si="45"/>
        <v>0</v>
      </c>
      <c r="BY26" s="30"/>
      <c r="BZ26">
        <f>(BY26/$D$26)*$C$26</f>
        <v>0</v>
      </c>
      <c r="CA26">
        <f>BZ26*('Important data + Explanation'!$J$2/(1/33))</f>
        <v>0</v>
      </c>
      <c r="CB26">
        <f t="shared" si="46"/>
        <v>0</v>
      </c>
      <c r="CC26" s="30"/>
      <c r="CD26">
        <f>(CC26/$D$26)*$C$26</f>
        <v>0</v>
      </c>
      <c r="CE26">
        <f>CD26*('Important data + Explanation'!$J$2/(1/33))</f>
        <v>0</v>
      </c>
      <c r="CF26">
        <f t="shared" si="47"/>
        <v>0</v>
      </c>
      <c r="CG26" s="30"/>
      <c r="CH26">
        <f>(CG26/$D$26)*$C$26</f>
        <v>0</v>
      </c>
      <c r="CI26">
        <f>CH26*('Important data + Explanation'!$J$2/(1/33))</f>
        <v>0</v>
      </c>
      <c r="CJ26">
        <f t="shared" si="48"/>
        <v>0</v>
      </c>
      <c r="CK26" s="30"/>
      <c r="CL26">
        <f>(CK26/$D$26)*$C$26</f>
        <v>0</v>
      </c>
      <c r="CM26">
        <f>CL26*('Important data + Explanation'!$J$2/(1/33))</f>
        <v>0</v>
      </c>
      <c r="CN26">
        <f t="shared" si="49"/>
        <v>0</v>
      </c>
      <c r="CO26" s="30"/>
      <c r="CP26">
        <f>(CO26/$D$26)*$C$26</f>
        <v>0</v>
      </c>
      <c r="CQ26">
        <f>CP26*('Important data + Explanation'!$J$2/(1/33))</f>
        <v>0</v>
      </c>
      <c r="CR26">
        <f t="shared" si="50"/>
        <v>0</v>
      </c>
      <c r="CS26" s="30"/>
      <c r="CT26">
        <f>(CS26/$D$26)*$C$26</f>
        <v>0</v>
      </c>
      <c r="CU26">
        <f>CT26*('Important data + Explanation'!$J$2/(1/33))</f>
        <v>0</v>
      </c>
      <c r="CV26">
        <f t="shared" si="51"/>
        <v>0</v>
      </c>
      <c r="CW26" s="30"/>
      <c r="CX26">
        <f>(CW26/$D$26)*$C$26</f>
        <v>0</v>
      </c>
      <c r="CY26">
        <f>CX26*('Important data + Explanation'!$J$2/(1/33))</f>
        <v>0</v>
      </c>
      <c r="CZ26">
        <f t="shared" si="52"/>
        <v>0</v>
      </c>
      <c r="DA26" s="30"/>
      <c r="DB26">
        <f>(DA26/$D$26)*$C$26</f>
        <v>0</v>
      </c>
      <c r="DC26">
        <f>DB26*('Important data + Explanation'!$J$2/(1/33))</f>
        <v>0</v>
      </c>
      <c r="DD26">
        <f t="shared" si="53"/>
        <v>0</v>
      </c>
      <c r="DE26" s="30"/>
      <c r="DF26">
        <f>(DE26/$D$26)*$C$26</f>
        <v>0</v>
      </c>
      <c r="DG26">
        <f>DF26*('Important data + Explanation'!$J$2/(1/33))</f>
        <v>0</v>
      </c>
      <c r="DH26">
        <f t="shared" si="54"/>
        <v>0</v>
      </c>
      <c r="DI26" s="30"/>
      <c r="DJ26">
        <f>(DI26/$D$26)*$C$26</f>
        <v>0</v>
      </c>
      <c r="DK26">
        <f>DJ26*('Important data + Explanation'!$J$2/(1/33))</f>
        <v>0</v>
      </c>
      <c r="DL26">
        <f t="shared" si="55"/>
        <v>0</v>
      </c>
      <c r="DM26" s="30"/>
      <c r="DN26">
        <f>(DM26/$D$26)*$C$26</f>
        <v>0</v>
      </c>
      <c r="DO26">
        <f>DN26*('Important data + Explanation'!$J$2/(1/33))</f>
        <v>0</v>
      </c>
      <c r="DP26">
        <f t="shared" si="56"/>
        <v>0</v>
      </c>
      <c r="DQ26" s="30"/>
      <c r="DR26">
        <f>(DQ26/$D$26)*$C$26</f>
        <v>0</v>
      </c>
      <c r="DS26">
        <f>DR26*('Important data + Explanation'!$J$2/(1/33))</f>
        <v>0</v>
      </c>
      <c r="DT26">
        <f t="shared" si="57"/>
        <v>0</v>
      </c>
      <c r="DU26" s="50"/>
      <c r="DV26" s="46"/>
      <c r="DW26" s="46"/>
      <c r="DX26" s="46"/>
      <c r="DY26" s="50"/>
      <c r="DZ26" s="46"/>
      <c r="EA26" s="46"/>
      <c r="EB26" s="46"/>
      <c r="EC26" s="50"/>
      <c r="ED26" s="46"/>
      <c r="EE26" s="46"/>
      <c r="EF26" s="46"/>
      <c r="EG26" s="50"/>
      <c r="EH26" s="46"/>
      <c r="EI26" s="46"/>
      <c r="EJ26" s="46"/>
      <c r="EK26" s="50"/>
      <c r="EL26" s="46"/>
      <c r="EM26" s="46"/>
      <c r="EN26" s="46"/>
      <c r="EO26" s="50"/>
      <c r="EP26" s="46"/>
      <c r="EQ26" s="46"/>
      <c r="ER26" s="46"/>
      <c r="ES26" s="50"/>
      <c r="ET26" s="46"/>
      <c r="EU26" s="46"/>
      <c r="EV26" s="46"/>
      <c r="EW26" s="50"/>
      <c r="EX26" s="46"/>
      <c r="EY26" s="46"/>
      <c r="EZ26" s="46"/>
      <c r="FA26" s="50"/>
      <c r="FB26" s="46"/>
      <c r="FC26" s="46"/>
      <c r="FD26" s="46"/>
      <c r="FE26" s="50"/>
      <c r="FF26" s="46"/>
      <c r="FG26" s="46"/>
      <c r="FH26" s="46"/>
      <c r="FI26" s="50"/>
      <c r="FJ26" s="46"/>
      <c r="FK26" s="46"/>
      <c r="FL26" s="46"/>
      <c r="FM26" s="50"/>
      <c r="FN26" s="46"/>
      <c r="FO26" s="46"/>
      <c r="FP26" s="46"/>
      <c r="FQ26" s="46"/>
      <c r="FR26" s="46"/>
    </row>
    <row r="27" spans="1:174" x14ac:dyDescent="0.25">
      <c r="A27" s="16" t="s">
        <v>29</v>
      </c>
      <c r="B27" s="21">
        <v>2</v>
      </c>
      <c r="C27" s="22">
        <f>0.01*B27*'Important data + Explanation'!$B$9</f>
        <v>4.0666666666666664</v>
      </c>
      <c r="D27" s="27">
        <v>3600012.4</v>
      </c>
      <c r="E27" s="29"/>
      <c r="F27">
        <f>(E27/$D$27)*$C$27</f>
        <v>0</v>
      </c>
      <c r="G27">
        <f>F27*('Important data + Explanation'!$J$2/(1/33))</f>
        <v>0</v>
      </c>
      <c r="H27">
        <f t="shared" si="0"/>
        <v>0</v>
      </c>
      <c r="I27" s="6"/>
      <c r="J27">
        <f>(I27/$D$27)*$C$27</f>
        <v>0</v>
      </c>
      <c r="K27">
        <f>J27*('Important data + Explanation'!$J$2/(1/33))</f>
        <v>0</v>
      </c>
      <c r="L27">
        <f t="shared" si="1"/>
        <v>0</v>
      </c>
      <c r="M27" s="29"/>
      <c r="N27">
        <f>(M27/$D$27)*$C$27</f>
        <v>0</v>
      </c>
      <c r="O27">
        <f>N27*('Important data + Explanation'!$J$2/(1/33))</f>
        <v>0</v>
      </c>
      <c r="P27">
        <f t="shared" si="30"/>
        <v>0</v>
      </c>
      <c r="Q27" s="29"/>
      <c r="R27">
        <f>(Q27/$D$27)*$C$27</f>
        <v>0</v>
      </c>
      <c r="S27">
        <f>R27*('Important data + Explanation'!$J$2/(1/33))</f>
        <v>0</v>
      </c>
      <c r="T27">
        <f t="shared" si="31"/>
        <v>0</v>
      </c>
      <c r="U27" s="29"/>
      <c r="V27">
        <f>(U27/$D$27)*$C$27</f>
        <v>0</v>
      </c>
      <c r="W27">
        <f>V27*('Important data + Explanation'!$J$2/(1/33))</f>
        <v>0</v>
      </c>
      <c r="X27">
        <f t="shared" si="32"/>
        <v>0</v>
      </c>
      <c r="Y27" s="29"/>
      <c r="Z27">
        <f>(Y27/$D$27)*$C$27</f>
        <v>0</v>
      </c>
      <c r="AA27">
        <f>Z27*('Important data + Explanation'!$J$2/(1/33))</f>
        <v>0</v>
      </c>
      <c r="AB27">
        <f t="shared" si="33"/>
        <v>0</v>
      </c>
      <c r="AC27" s="29"/>
      <c r="AD27">
        <f>(AC27/$D$27)*$C$27</f>
        <v>0</v>
      </c>
      <c r="AE27">
        <f>AD27*('Important data + Explanation'!$J$2/(1/33))</f>
        <v>0</v>
      </c>
      <c r="AF27">
        <f t="shared" si="34"/>
        <v>0</v>
      </c>
      <c r="AG27" s="29"/>
      <c r="AH27">
        <f>(AG27/$D$27)*$C$27</f>
        <v>0</v>
      </c>
      <c r="AI27">
        <f>AH27*('Important data + Explanation'!$J$2/(1/33))</f>
        <v>0</v>
      </c>
      <c r="AJ27">
        <f t="shared" si="35"/>
        <v>0</v>
      </c>
      <c r="AK27" s="29"/>
      <c r="AL27">
        <f>(AK27/$D$27)*$C$27</f>
        <v>0</v>
      </c>
      <c r="AM27">
        <f>AL27*('Important data + Explanation'!$J$2/(1/33))</f>
        <v>0</v>
      </c>
      <c r="AN27">
        <f t="shared" si="36"/>
        <v>0</v>
      </c>
      <c r="AO27" s="29"/>
      <c r="AP27">
        <f>(AO27/$D$27)*$C$27</f>
        <v>0</v>
      </c>
      <c r="AQ27">
        <f>AP27*('Important data + Explanation'!$J$2/(1/33))</f>
        <v>0</v>
      </c>
      <c r="AR27">
        <f t="shared" si="37"/>
        <v>0</v>
      </c>
      <c r="AS27" s="29"/>
      <c r="AT27">
        <f>(AS27/$D$27)*$C$27</f>
        <v>0</v>
      </c>
      <c r="AU27">
        <f>AT27*('Important data + Explanation'!$J$2/(1/33))</f>
        <v>0</v>
      </c>
      <c r="AV27">
        <f t="shared" si="38"/>
        <v>0</v>
      </c>
      <c r="AW27" s="29"/>
      <c r="AX27">
        <f>(AW27/$D$27)*$C$27</f>
        <v>0</v>
      </c>
      <c r="AY27">
        <f>AX27*('Important data + Explanation'!$J$2/(1/33))</f>
        <v>0</v>
      </c>
      <c r="AZ27">
        <f t="shared" si="39"/>
        <v>0</v>
      </c>
      <c r="BA27" s="29"/>
      <c r="BB27">
        <f>(BA27/$D$27)*$C$27</f>
        <v>0</v>
      </c>
      <c r="BC27">
        <f>BB27*('Important data + Explanation'!$J$2/(1/33))</f>
        <v>0</v>
      </c>
      <c r="BD27">
        <f t="shared" si="40"/>
        <v>0</v>
      </c>
      <c r="BE27" s="29"/>
      <c r="BF27">
        <f>(BE27/$D$27)*$C$27</f>
        <v>0</v>
      </c>
      <c r="BG27">
        <f>BF27*('Important data + Explanation'!$J$2/(1/33))</f>
        <v>0</v>
      </c>
      <c r="BH27">
        <f t="shared" si="41"/>
        <v>0</v>
      </c>
      <c r="BI27" s="29"/>
      <c r="BJ27">
        <f>(BI27/$D$27)*$C$27</f>
        <v>0</v>
      </c>
      <c r="BK27">
        <f>BJ27*('Important data + Explanation'!$J$2/(1/33))</f>
        <v>0</v>
      </c>
      <c r="BL27">
        <f t="shared" si="42"/>
        <v>0</v>
      </c>
      <c r="BM27" s="29"/>
      <c r="BN27">
        <f>(BM27/$D$27)*$C$27</f>
        <v>0</v>
      </c>
      <c r="BO27">
        <f>BN27*('Important data + Explanation'!$J$2/(1/33))</f>
        <v>0</v>
      </c>
      <c r="BP27">
        <f t="shared" si="43"/>
        <v>0</v>
      </c>
      <c r="BQ27" s="29"/>
      <c r="BR27">
        <f>(BQ27/$D$27)*$C$27</f>
        <v>0</v>
      </c>
      <c r="BS27">
        <f>BR27*('Important data + Explanation'!$J$2/(1/33))</f>
        <v>0</v>
      </c>
      <c r="BT27">
        <f t="shared" si="44"/>
        <v>0</v>
      </c>
      <c r="BU27" s="29"/>
      <c r="BV27">
        <f>(BU27/$D$27)*$C$27</f>
        <v>0</v>
      </c>
      <c r="BW27">
        <f>BV27*('Important data + Explanation'!$J$2/(1/33))</f>
        <v>0</v>
      </c>
      <c r="BX27">
        <f t="shared" si="45"/>
        <v>0</v>
      </c>
      <c r="BY27" s="29"/>
      <c r="BZ27">
        <f>(BY27/$D$27)*$C$27</f>
        <v>0</v>
      </c>
      <c r="CA27">
        <f>BZ27*('Important data + Explanation'!$J$2/(1/33))</f>
        <v>0</v>
      </c>
      <c r="CB27">
        <f t="shared" si="46"/>
        <v>0</v>
      </c>
      <c r="CC27" s="29"/>
      <c r="CD27">
        <f>(CC27/$D$27)*$C$27</f>
        <v>0</v>
      </c>
      <c r="CE27">
        <f>CD27*('Important data + Explanation'!$J$2/(1/33))</f>
        <v>0</v>
      </c>
      <c r="CF27">
        <f t="shared" si="47"/>
        <v>0</v>
      </c>
      <c r="CG27" s="29"/>
      <c r="CH27">
        <f>(CG27/$D$27)*$C$27</f>
        <v>0</v>
      </c>
      <c r="CI27">
        <f>CH27*('Important data + Explanation'!$J$2/(1/33))</f>
        <v>0</v>
      </c>
      <c r="CJ27">
        <f t="shared" si="48"/>
        <v>0</v>
      </c>
      <c r="CK27" s="29"/>
      <c r="CL27">
        <f>(CK27/$D$27)*$C$27</f>
        <v>0</v>
      </c>
      <c r="CM27">
        <f>CL27*('Important data + Explanation'!$J$2/(1/33))</f>
        <v>0</v>
      </c>
      <c r="CN27">
        <f t="shared" si="49"/>
        <v>0</v>
      </c>
      <c r="CO27" s="29"/>
      <c r="CP27">
        <f>(CO27/$D$27)*$C$27</f>
        <v>0</v>
      </c>
      <c r="CQ27">
        <f>CP27*('Important data + Explanation'!$J$2/(1/33))</f>
        <v>0</v>
      </c>
      <c r="CR27">
        <f t="shared" si="50"/>
        <v>0</v>
      </c>
      <c r="CS27" s="29"/>
      <c r="CT27">
        <f>(CS27/$D$27)*$C$27</f>
        <v>0</v>
      </c>
      <c r="CU27">
        <f>CT27*('Important data + Explanation'!$J$2/(1/33))</f>
        <v>0</v>
      </c>
      <c r="CV27">
        <f t="shared" si="51"/>
        <v>0</v>
      </c>
      <c r="CW27" s="29"/>
      <c r="CX27">
        <f>(CW27/$D$27)*$C$27</f>
        <v>0</v>
      </c>
      <c r="CY27">
        <f>CX27*('Important data + Explanation'!$J$2/(1/33))</f>
        <v>0</v>
      </c>
      <c r="CZ27">
        <f t="shared" si="52"/>
        <v>0</v>
      </c>
      <c r="DA27" s="29"/>
      <c r="DB27">
        <f>(DA27/$D$27)*$C$27</f>
        <v>0</v>
      </c>
      <c r="DC27">
        <f>DB27*('Important data + Explanation'!$J$2/(1/33))</f>
        <v>0</v>
      </c>
      <c r="DD27">
        <f t="shared" si="53"/>
        <v>0</v>
      </c>
      <c r="DE27" s="29"/>
      <c r="DF27">
        <f>(DE27/$D$27)*$C$27</f>
        <v>0</v>
      </c>
      <c r="DG27">
        <f>DF27*('Important data + Explanation'!$J$2/(1/33))</f>
        <v>0</v>
      </c>
      <c r="DH27">
        <f t="shared" si="54"/>
        <v>0</v>
      </c>
      <c r="DI27" s="29"/>
      <c r="DJ27">
        <f>(DI27/$D$27)*$C$27</f>
        <v>0</v>
      </c>
      <c r="DK27">
        <f>DJ27*('Important data + Explanation'!$J$2/(1/33))</f>
        <v>0</v>
      </c>
      <c r="DL27">
        <f t="shared" si="55"/>
        <v>0</v>
      </c>
      <c r="DM27" s="29"/>
      <c r="DN27">
        <f>(DM27/$D$27)*$C$27</f>
        <v>0</v>
      </c>
      <c r="DO27">
        <f>DN27*('Important data + Explanation'!$J$2/(1/33))</f>
        <v>0</v>
      </c>
      <c r="DP27">
        <f t="shared" si="56"/>
        <v>0</v>
      </c>
      <c r="DQ27" s="29"/>
      <c r="DR27">
        <f>(DQ27/$D$27)*$C$27</f>
        <v>0</v>
      </c>
      <c r="DS27">
        <f>DR27*('Important data + Explanation'!$J$2/(1/33))</f>
        <v>0</v>
      </c>
      <c r="DT27">
        <f t="shared" si="57"/>
        <v>0</v>
      </c>
      <c r="DU27" s="49"/>
      <c r="DV27" s="46"/>
      <c r="DW27" s="46"/>
      <c r="DX27" s="46"/>
      <c r="DY27" s="49"/>
      <c r="DZ27" s="46"/>
      <c r="EA27" s="46"/>
      <c r="EB27" s="46"/>
      <c r="EC27" s="49"/>
      <c r="ED27" s="46"/>
      <c r="EE27" s="46"/>
      <c r="EF27" s="46"/>
      <c r="EG27" s="49"/>
      <c r="EH27" s="46"/>
      <c r="EI27" s="46"/>
      <c r="EJ27" s="46"/>
      <c r="EK27" s="49"/>
      <c r="EL27" s="46"/>
      <c r="EM27" s="46"/>
      <c r="EN27" s="46"/>
      <c r="EO27" s="49"/>
      <c r="EP27" s="46"/>
      <c r="EQ27" s="46"/>
      <c r="ER27" s="46"/>
      <c r="ES27" s="49"/>
      <c r="ET27" s="46"/>
      <c r="EU27" s="46"/>
      <c r="EV27" s="46"/>
      <c r="EW27" s="49"/>
      <c r="EX27" s="46"/>
      <c r="EY27" s="46"/>
      <c r="EZ27" s="46"/>
      <c r="FA27" s="49"/>
      <c r="FB27" s="46"/>
      <c r="FC27" s="46"/>
      <c r="FD27" s="46"/>
      <c r="FE27" s="49"/>
      <c r="FF27" s="46"/>
      <c r="FG27" s="46"/>
      <c r="FH27" s="46"/>
      <c r="FI27" s="49"/>
      <c r="FJ27" s="46"/>
      <c r="FK27" s="46"/>
      <c r="FL27" s="46"/>
      <c r="FM27" s="49"/>
      <c r="FN27" s="46"/>
      <c r="FO27" s="46"/>
      <c r="FP27" s="46"/>
      <c r="FQ27" s="46"/>
      <c r="FR27" s="46"/>
    </row>
    <row r="28" spans="1:174" x14ac:dyDescent="0.25">
      <c r="A28" s="16" t="s">
        <v>30</v>
      </c>
      <c r="B28" s="21">
        <v>2</v>
      </c>
      <c r="C28" s="22">
        <f>0.01*B28*'Important data + Explanation'!$B$9</f>
        <v>4.0666666666666664</v>
      </c>
      <c r="D28" s="27">
        <v>4112130.4</v>
      </c>
      <c r="E28" s="29"/>
      <c r="F28">
        <f>(E28/$D$28)*$C$28</f>
        <v>0</v>
      </c>
      <c r="G28">
        <f>F28*('Important data + Explanation'!$J$2/(1/33))</f>
        <v>0</v>
      </c>
      <c r="H28">
        <f t="shared" si="0"/>
        <v>0</v>
      </c>
      <c r="I28" s="6"/>
      <c r="J28">
        <f>(I28/$D$28)*$C$28</f>
        <v>0</v>
      </c>
      <c r="K28">
        <f>J28*('Important data + Explanation'!$J$2/(1/33))</f>
        <v>0</v>
      </c>
      <c r="L28">
        <f t="shared" si="1"/>
        <v>0</v>
      </c>
      <c r="M28" s="29"/>
      <c r="N28">
        <f>(M28/$D$28)*$C$28</f>
        <v>0</v>
      </c>
      <c r="O28">
        <f>N28*('Important data + Explanation'!$J$2/(1/33))</f>
        <v>0</v>
      </c>
      <c r="P28">
        <f t="shared" si="30"/>
        <v>0</v>
      </c>
      <c r="Q28" s="29"/>
      <c r="R28">
        <f>(Q28/$D$28)*$C$28</f>
        <v>0</v>
      </c>
      <c r="S28">
        <f>R28*('Important data + Explanation'!$J$2/(1/33))</f>
        <v>0</v>
      </c>
      <c r="T28">
        <f t="shared" si="31"/>
        <v>0</v>
      </c>
      <c r="U28" s="29"/>
      <c r="V28">
        <f>(U28/$D$28)*$C$28</f>
        <v>0</v>
      </c>
      <c r="W28">
        <f>V28*('Important data + Explanation'!$J$2/(1/33))</f>
        <v>0</v>
      </c>
      <c r="X28">
        <f t="shared" si="32"/>
        <v>0</v>
      </c>
      <c r="Y28" s="29"/>
      <c r="Z28">
        <f>(Y28/$D$28)*$C$28</f>
        <v>0</v>
      </c>
      <c r="AA28">
        <f>Z28*('Important data + Explanation'!$J$2/(1/33))</f>
        <v>0</v>
      </c>
      <c r="AB28">
        <f t="shared" si="33"/>
        <v>0</v>
      </c>
      <c r="AC28" s="29"/>
      <c r="AD28">
        <f>(AC28/$D$28)*$C$28</f>
        <v>0</v>
      </c>
      <c r="AE28">
        <f>AD28*('Important data + Explanation'!$J$2/(1/33))</f>
        <v>0</v>
      </c>
      <c r="AF28">
        <f t="shared" si="34"/>
        <v>0</v>
      </c>
      <c r="AG28" s="29"/>
      <c r="AH28">
        <f>(AG28/$D$28)*$C$28</f>
        <v>0</v>
      </c>
      <c r="AI28">
        <f>AH28*('Important data + Explanation'!$J$2/(1/33))</f>
        <v>0</v>
      </c>
      <c r="AJ28">
        <f t="shared" si="35"/>
        <v>0</v>
      </c>
      <c r="AK28" s="29"/>
      <c r="AL28">
        <f>(AK28/$D$28)*$C$28</f>
        <v>0</v>
      </c>
      <c r="AM28">
        <f>AL28*('Important data + Explanation'!$J$2/(1/33))</f>
        <v>0</v>
      </c>
      <c r="AN28">
        <f t="shared" si="36"/>
        <v>0</v>
      </c>
      <c r="AO28" s="29"/>
      <c r="AP28">
        <f>(AO28/$D$28)*$C$28</f>
        <v>0</v>
      </c>
      <c r="AQ28">
        <f>AP28*('Important data + Explanation'!$J$2/(1/33))</f>
        <v>0</v>
      </c>
      <c r="AR28">
        <f t="shared" si="37"/>
        <v>0</v>
      </c>
      <c r="AS28" s="29"/>
      <c r="AT28">
        <f>(AS28/$D$28)*$C$28</f>
        <v>0</v>
      </c>
      <c r="AU28">
        <f>AT28*('Important data + Explanation'!$J$2/(1/33))</f>
        <v>0</v>
      </c>
      <c r="AV28">
        <f t="shared" si="38"/>
        <v>0</v>
      </c>
      <c r="AW28" s="29"/>
      <c r="AX28">
        <f>(AW28/$D$28)*$C$28</f>
        <v>0</v>
      </c>
      <c r="AY28">
        <f>AX28*('Important data + Explanation'!$J$2/(1/33))</f>
        <v>0</v>
      </c>
      <c r="AZ28">
        <f t="shared" si="39"/>
        <v>0</v>
      </c>
      <c r="BA28" s="29"/>
      <c r="BB28">
        <f>(BA28/$D$28)*$C$28</f>
        <v>0</v>
      </c>
      <c r="BC28">
        <f>BB28*('Important data + Explanation'!$J$2/(1/33))</f>
        <v>0</v>
      </c>
      <c r="BD28">
        <f t="shared" si="40"/>
        <v>0</v>
      </c>
      <c r="BE28" s="29"/>
      <c r="BF28">
        <f>(BE28/$D$28)*$C$28</f>
        <v>0</v>
      </c>
      <c r="BG28">
        <f>BF28*('Important data + Explanation'!$J$2/(1/33))</f>
        <v>0</v>
      </c>
      <c r="BH28">
        <f t="shared" si="41"/>
        <v>0</v>
      </c>
      <c r="BI28" s="29"/>
      <c r="BJ28">
        <f>(BI28/$D$28)*$C$28</f>
        <v>0</v>
      </c>
      <c r="BK28">
        <f>BJ28*('Important data + Explanation'!$J$2/(1/33))</f>
        <v>0</v>
      </c>
      <c r="BL28">
        <f t="shared" si="42"/>
        <v>0</v>
      </c>
      <c r="BM28" s="29"/>
      <c r="BN28">
        <f>(BM28/$D$28)*$C$28</f>
        <v>0</v>
      </c>
      <c r="BO28">
        <f>BN28*('Important data + Explanation'!$J$2/(1/33))</f>
        <v>0</v>
      </c>
      <c r="BP28">
        <f t="shared" si="43"/>
        <v>0</v>
      </c>
      <c r="BQ28" s="29"/>
      <c r="BR28">
        <f>(BQ28/$D$28)*$C$28</f>
        <v>0</v>
      </c>
      <c r="BS28">
        <f>BR28*('Important data + Explanation'!$J$2/(1/33))</f>
        <v>0</v>
      </c>
      <c r="BT28">
        <f t="shared" si="44"/>
        <v>0</v>
      </c>
      <c r="BU28" s="29"/>
      <c r="BV28">
        <f>(BU28/$D$28)*$C$28</f>
        <v>0</v>
      </c>
      <c r="BW28">
        <f>BV28*('Important data + Explanation'!$J$2/(1/33))</f>
        <v>0</v>
      </c>
      <c r="BX28">
        <f t="shared" si="45"/>
        <v>0</v>
      </c>
      <c r="BY28" s="29"/>
      <c r="BZ28">
        <f>(BY28/$D$28)*$C$28</f>
        <v>0</v>
      </c>
      <c r="CA28">
        <f>BZ28*('Important data + Explanation'!$J$2/(1/33))</f>
        <v>0</v>
      </c>
      <c r="CB28">
        <f t="shared" si="46"/>
        <v>0</v>
      </c>
      <c r="CC28" s="29"/>
      <c r="CD28">
        <f>(CC28/$D$28)*$C$28</f>
        <v>0</v>
      </c>
      <c r="CE28">
        <f>CD28*('Important data + Explanation'!$J$2/(1/33))</f>
        <v>0</v>
      </c>
      <c r="CF28">
        <f t="shared" si="47"/>
        <v>0</v>
      </c>
      <c r="CG28" s="29"/>
      <c r="CH28">
        <f>(CG28/$D$28)*$C$28</f>
        <v>0</v>
      </c>
      <c r="CI28">
        <f>CH28*('Important data + Explanation'!$J$2/(1/33))</f>
        <v>0</v>
      </c>
      <c r="CJ28">
        <f t="shared" si="48"/>
        <v>0</v>
      </c>
      <c r="CK28" s="29"/>
      <c r="CL28">
        <f>(CK28/$D$28)*$C$28</f>
        <v>0</v>
      </c>
      <c r="CM28">
        <f>CL28*('Important data + Explanation'!$J$2/(1/33))</f>
        <v>0</v>
      </c>
      <c r="CN28">
        <f t="shared" si="49"/>
        <v>0</v>
      </c>
      <c r="CO28" s="29"/>
      <c r="CP28">
        <f>(CO28/$D$28)*$C$28</f>
        <v>0</v>
      </c>
      <c r="CQ28">
        <f>CP28*('Important data + Explanation'!$J$2/(1/33))</f>
        <v>0</v>
      </c>
      <c r="CR28">
        <f t="shared" si="50"/>
        <v>0</v>
      </c>
      <c r="CS28" s="29"/>
      <c r="CT28">
        <f>(CS28/$D$28)*$C$28</f>
        <v>0</v>
      </c>
      <c r="CU28">
        <f>CT28*('Important data + Explanation'!$J$2/(1/33))</f>
        <v>0</v>
      </c>
      <c r="CV28">
        <f t="shared" si="51"/>
        <v>0</v>
      </c>
      <c r="CW28" s="29"/>
      <c r="CX28">
        <f>(CW28/$D$28)*$C$28</f>
        <v>0</v>
      </c>
      <c r="CY28">
        <f>CX28*('Important data + Explanation'!$J$2/(1/33))</f>
        <v>0</v>
      </c>
      <c r="CZ28">
        <f t="shared" si="52"/>
        <v>0</v>
      </c>
      <c r="DA28" s="29"/>
      <c r="DB28">
        <f>(DA28/$D$28)*$C$28</f>
        <v>0</v>
      </c>
      <c r="DC28">
        <f>DB28*('Important data + Explanation'!$J$2/(1/33))</f>
        <v>0</v>
      </c>
      <c r="DD28">
        <f t="shared" si="53"/>
        <v>0</v>
      </c>
      <c r="DE28" s="29"/>
      <c r="DF28">
        <f>(DE28/$D$28)*$C$28</f>
        <v>0</v>
      </c>
      <c r="DG28">
        <f>DF28*('Important data + Explanation'!$J$2/(1/33))</f>
        <v>0</v>
      </c>
      <c r="DH28">
        <f t="shared" si="54"/>
        <v>0</v>
      </c>
      <c r="DI28" s="29"/>
      <c r="DJ28">
        <f>(DI28/$D$28)*$C$28</f>
        <v>0</v>
      </c>
      <c r="DK28">
        <f>DJ28*('Important data + Explanation'!$J$2/(1/33))</f>
        <v>0</v>
      </c>
      <c r="DL28">
        <f t="shared" si="55"/>
        <v>0</v>
      </c>
      <c r="DM28" s="29"/>
      <c r="DN28">
        <f>(DM28/$D$28)*$C$28</f>
        <v>0</v>
      </c>
      <c r="DO28">
        <f>DN28*('Important data + Explanation'!$J$2/(1/33))</f>
        <v>0</v>
      </c>
      <c r="DP28">
        <f t="shared" si="56"/>
        <v>0</v>
      </c>
      <c r="DQ28" s="29"/>
      <c r="DR28">
        <f>(DQ28/$D$28)*$C$28</f>
        <v>0</v>
      </c>
      <c r="DS28">
        <f>DR28*('Important data + Explanation'!$J$2/(1/33))</f>
        <v>0</v>
      </c>
      <c r="DT28">
        <f t="shared" si="57"/>
        <v>0</v>
      </c>
      <c r="DU28" s="49"/>
      <c r="DV28" s="46"/>
      <c r="DW28" s="46"/>
      <c r="DX28" s="46"/>
      <c r="DY28" s="49"/>
      <c r="DZ28" s="46"/>
      <c r="EA28" s="46"/>
      <c r="EB28" s="46"/>
      <c r="EC28" s="49"/>
      <c r="ED28" s="46"/>
      <c r="EE28" s="46"/>
      <c r="EF28" s="46"/>
      <c r="EG28" s="49"/>
      <c r="EH28" s="46"/>
      <c r="EI28" s="46"/>
      <c r="EJ28" s="46"/>
      <c r="EK28" s="49"/>
      <c r="EL28" s="46"/>
      <c r="EM28" s="46"/>
      <c r="EN28" s="46"/>
      <c r="EO28" s="49"/>
      <c r="EP28" s="46"/>
      <c r="EQ28" s="46"/>
      <c r="ER28" s="46"/>
      <c r="ES28" s="49"/>
      <c r="ET28" s="46"/>
      <c r="EU28" s="46"/>
      <c r="EV28" s="46"/>
      <c r="EW28" s="49"/>
      <c r="EX28" s="46"/>
      <c r="EY28" s="46"/>
      <c r="EZ28" s="46"/>
      <c r="FA28" s="49"/>
      <c r="FB28" s="46"/>
      <c r="FC28" s="46"/>
      <c r="FD28" s="46"/>
      <c r="FE28" s="49"/>
      <c r="FF28" s="46"/>
      <c r="FG28" s="46"/>
      <c r="FH28" s="46"/>
      <c r="FI28" s="49"/>
      <c r="FJ28" s="46"/>
      <c r="FK28" s="46"/>
      <c r="FL28" s="46"/>
      <c r="FM28" s="49"/>
      <c r="FN28" s="46"/>
      <c r="FO28" s="46"/>
      <c r="FP28" s="46"/>
      <c r="FQ28" s="46"/>
      <c r="FR28" s="46"/>
    </row>
    <row r="29" spans="1:174" ht="25.5" x14ac:dyDescent="0.25">
      <c r="A29" s="16" t="s">
        <v>31</v>
      </c>
      <c r="B29" s="21">
        <v>4</v>
      </c>
      <c r="C29" s="22">
        <f>0.01*B29*'Important data + Explanation'!$B$9</f>
        <v>8.1333333333333329</v>
      </c>
      <c r="D29" s="27">
        <v>4308608.2</v>
      </c>
      <c r="E29" s="29"/>
      <c r="F29">
        <f>(E29/$D$29)*$C$29</f>
        <v>0</v>
      </c>
      <c r="G29">
        <f>F29*('Important data + Explanation'!$J$2/(1/33))</f>
        <v>0</v>
      </c>
      <c r="H29">
        <f t="shared" si="0"/>
        <v>0</v>
      </c>
      <c r="I29" s="6"/>
      <c r="J29">
        <f>(I29/$D$29)*$C$29</f>
        <v>0</v>
      </c>
      <c r="K29">
        <f>J29*('Important data + Explanation'!$J$2/(1/33))</f>
        <v>0</v>
      </c>
      <c r="L29">
        <f t="shared" si="1"/>
        <v>0</v>
      </c>
      <c r="M29" s="29"/>
      <c r="N29">
        <f>(M29/$D$29)*$C$29</f>
        <v>0</v>
      </c>
      <c r="O29">
        <f>N29*('Important data + Explanation'!$J$2/(1/33))</f>
        <v>0</v>
      </c>
      <c r="P29">
        <f t="shared" si="30"/>
        <v>0</v>
      </c>
      <c r="Q29" s="29"/>
      <c r="R29">
        <f>(Q29/$D$29)*$C$29</f>
        <v>0</v>
      </c>
      <c r="S29">
        <f>R29*('Important data + Explanation'!$J$2/(1/33))</f>
        <v>0</v>
      </c>
      <c r="T29">
        <f t="shared" si="31"/>
        <v>0</v>
      </c>
      <c r="U29" s="29"/>
      <c r="V29">
        <f>(U29/$D$29)*$C$29</f>
        <v>0</v>
      </c>
      <c r="W29">
        <f>V29*('Important data + Explanation'!$J$2/(1/33))</f>
        <v>0</v>
      </c>
      <c r="X29">
        <f t="shared" si="32"/>
        <v>0</v>
      </c>
      <c r="Y29" s="29"/>
      <c r="Z29">
        <f>(Y29/$D$29)*$C$29</f>
        <v>0</v>
      </c>
      <c r="AA29">
        <f>Z29*('Important data + Explanation'!$J$2/(1/33))</f>
        <v>0</v>
      </c>
      <c r="AB29">
        <f t="shared" si="33"/>
        <v>0</v>
      </c>
      <c r="AC29" s="29"/>
      <c r="AD29">
        <f>(AC29/$D$29)*$C$29</f>
        <v>0</v>
      </c>
      <c r="AE29">
        <f>AD29*('Important data + Explanation'!$J$2/(1/33))</f>
        <v>0</v>
      </c>
      <c r="AF29">
        <f t="shared" si="34"/>
        <v>0</v>
      </c>
      <c r="AG29" s="29"/>
      <c r="AH29">
        <f>(AG29/$D$29)*$C$29</f>
        <v>0</v>
      </c>
      <c r="AI29">
        <f>AH29*('Important data + Explanation'!$J$2/(1/33))</f>
        <v>0</v>
      </c>
      <c r="AJ29">
        <f t="shared" si="35"/>
        <v>0</v>
      </c>
      <c r="AK29" s="29"/>
      <c r="AL29">
        <f>(AK29/$D$29)*$C$29</f>
        <v>0</v>
      </c>
      <c r="AM29">
        <f>AL29*('Important data + Explanation'!$J$2/(1/33))</f>
        <v>0</v>
      </c>
      <c r="AN29">
        <f t="shared" si="36"/>
        <v>0</v>
      </c>
      <c r="AO29" s="29"/>
      <c r="AP29">
        <f>(AO29/$D$29)*$C$29</f>
        <v>0</v>
      </c>
      <c r="AQ29">
        <f>AP29*('Important data + Explanation'!$J$2/(1/33))</f>
        <v>0</v>
      </c>
      <c r="AR29">
        <f t="shared" si="37"/>
        <v>0</v>
      </c>
      <c r="AS29" s="29"/>
      <c r="AT29">
        <f>(AS29/$D$29)*$C$29</f>
        <v>0</v>
      </c>
      <c r="AU29">
        <f>AT29*('Important data + Explanation'!$J$2/(1/33))</f>
        <v>0</v>
      </c>
      <c r="AV29">
        <f t="shared" si="38"/>
        <v>0</v>
      </c>
      <c r="AW29" s="29"/>
      <c r="AX29">
        <f>(AW29/$D$29)*$C$29</f>
        <v>0</v>
      </c>
      <c r="AY29">
        <f>AX29*('Important data + Explanation'!$J$2/(1/33))</f>
        <v>0</v>
      </c>
      <c r="AZ29">
        <f t="shared" si="39"/>
        <v>0</v>
      </c>
      <c r="BA29" s="29"/>
      <c r="BB29">
        <f>(BA29/$D$29)*$C$29</f>
        <v>0</v>
      </c>
      <c r="BC29">
        <f>BB29*('Important data + Explanation'!$J$2/(1/33))</f>
        <v>0</v>
      </c>
      <c r="BD29">
        <f t="shared" si="40"/>
        <v>0</v>
      </c>
      <c r="BE29" s="29"/>
      <c r="BF29">
        <f>(BE29/$D$29)*$C$29</f>
        <v>0</v>
      </c>
      <c r="BG29">
        <f>BF29*('Important data + Explanation'!$J$2/(1/33))</f>
        <v>0</v>
      </c>
      <c r="BH29">
        <f t="shared" si="41"/>
        <v>0</v>
      </c>
      <c r="BI29" s="29"/>
      <c r="BJ29">
        <f>(BI29/$D$29)*$C$29</f>
        <v>0</v>
      </c>
      <c r="BK29">
        <f>BJ29*('Important data + Explanation'!$J$2/(1/33))</f>
        <v>0</v>
      </c>
      <c r="BL29">
        <f t="shared" si="42"/>
        <v>0</v>
      </c>
      <c r="BM29" s="29"/>
      <c r="BN29">
        <f>(BM29/$D$29)*$C$29</f>
        <v>0</v>
      </c>
      <c r="BO29">
        <f>BN29*('Important data + Explanation'!$J$2/(1/33))</f>
        <v>0</v>
      </c>
      <c r="BP29">
        <f t="shared" si="43"/>
        <v>0</v>
      </c>
      <c r="BQ29" s="29"/>
      <c r="BR29">
        <f>(BQ29/$D$29)*$C$29</f>
        <v>0</v>
      </c>
      <c r="BS29">
        <f>BR29*('Important data + Explanation'!$J$2/(1/33))</f>
        <v>0</v>
      </c>
      <c r="BT29">
        <f t="shared" si="44"/>
        <v>0</v>
      </c>
      <c r="BU29" s="29"/>
      <c r="BV29">
        <f>(BU29/$D$29)*$C$29</f>
        <v>0</v>
      </c>
      <c r="BW29">
        <f>BV29*('Important data + Explanation'!$J$2/(1/33))</f>
        <v>0</v>
      </c>
      <c r="BX29">
        <f t="shared" si="45"/>
        <v>0</v>
      </c>
      <c r="BY29" s="29"/>
      <c r="BZ29">
        <f>(BY29/$D$29)*$C$29</f>
        <v>0</v>
      </c>
      <c r="CA29">
        <f>BZ29*('Important data + Explanation'!$J$2/(1/33))</f>
        <v>0</v>
      </c>
      <c r="CB29">
        <f t="shared" si="46"/>
        <v>0</v>
      </c>
      <c r="CC29" s="29"/>
      <c r="CD29">
        <f>(CC29/$D$29)*$C$29</f>
        <v>0</v>
      </c>
      <c r="CE29">
        <f>CD29*('Important data + Explanation'!$J$2/(1/33))</f>
        <v>0</v>
      </c>
      <c r="CF29">
        <f t="shared" si="47"/>
        <v>0</v>
      </c>
      <c r="CG29" s="29"/>
      <c r="CH29">
        <f>(CG29/$D$29)*$C$29</f>
        <v>0</v>
      </c>
      <c r="CI29">
        <f>CH29*('Important data + Explanation'!$J$2/(1/33))</f>
        <v>0</v>
      </c>
      <c r="CJ29">
        <f t="shared" si="48"/>
        <v>0</v>
      </c>
      <c r="CK29" s="29"/>
      <c r="CL29">
        <f>(CK29/$D$29)*$C$29</f>
        <v>0</v>
      </c>
      <c r="CM29">
        <f>CL29*('Important data + Explanation'!$J$2/(1/33))</f>
        <v>0</v>
      </c>
      <c r="CN29">
        <f t="shared" si="49"/>
        <v>0</v>
      </c>
      <c r="CO29" s="29"/>
      <c r="CP29">
        <f>(CO29/$D$29)*$C$29</f>
        <v>0</v>
      </c>
      <c r="CQ29">
        <f>CP29*('Important data + Explanation'!$J$2/(1/33))</f>
        <v>0</v>
      </c>
      <c r="CR29">
        <f t="shared" si="50"/>
        <v>0</v>
      </c>
      <c r="CS29" s="29"/>
      <c r="CT29">
        <f>(CS29/$D$29)*$C$29</f>
        <v>0</v>
      </c>
      <c r="CU29">
        <f>CT29*('Important data + Explanation'!$J$2/(1/33))</f>
        <v>0</v>
      </c>
      <c r="CV29">
        <f t="shared" si="51"/>
        <v>0</v>
      </c>
      <c r="CW29" s="29"/>
      <c r="CX29">
        <f>(CW29/$D$29)*$C$29</f>
        <v>0</v>
      </c>
      <c r="CY29">
        <f>CX29*('Important data + Explanation'!$J$2/(1/33))</f>
        <v>0</v>
      </c>
      <c r="CZ29">
        <f t="shared" si="52"/>
        <v>0</v>
      </c>
      <c r="DA29" s="29"/>
      <c r="DB29">
        <f>(DA29/$D$29)*$C$29</f>
        <v>0</v>
      </c>
      <c r="DC29">
        <f>DB29*('Important data + Explanation'!$J$2/(1/33))</f>
        <v>0</v>
      </c>
      <c r="DD29">
        <f t="shared" si="53"/>
        <v>0</v>
      </c>
      <c r="DE29" s="29"/>
      <c r="DF29">
        <f>(DE29/$D$29)*$C$29</f>
        <v>0</v>
      </c>
      <c r="DG29">
        <f>DF29*('Important data + Explanation'!$J$2/(1/33))</f>
        <v>0</v>
      </c>
      <c r="DH29">
        <f t="shared" si="54"/>
        <v>0</v>
      </c>
      <c r="DI29" s="29"/>
      <c r="DJ29">
        <f>(DI29/$D$29)*$C$29</f>
        <v>0</v>
      </c>
      <c r="DK29">
        <f>DJ29*('Important data + Explanation'!$J$2/(1/33))</f>
        <v>0</v>
      </c>
      <c r="DL29">
        <f t="shared" si="55"/>
        <v>0</v>
      </c>
      <c r="DM29" s="29"/>
      <c r="DN29">
        <f>(DM29/$D$29)*$C$29</f>
        <v>0</v>
      </c>
      <c r="DO29">
        <f>DN29*('Important data + Explanation'!$J$2/(1/33))</f>
        <v>0</v>
      </c>
      <c r="DP29">
        <f t="shared" si="56"/>
        <v>0</v>
      </c>
      <c r="DQ29" s="29"/>
      <c r="DR29">
        <f>(DQ29/$D$29)*$C$29</f>
        <v>0</v>
      </c>
      <c r="DS29">
        <f>DR29*('Important data + Explanation'!$J$2/(1/33))</f>
        <v>0</v>
      </c>
      <c r="DT29">
        <f t="shared" si="57"/>
        <v>0</v>
      </c>
      <c r="DU29" s="49"/>
      <c r="DV29" s="46"/>
      <c r="DW29" s="46"/>
      <c r="DX29" s="46"/>
      <c r="DY29" s="49"/>
      <c r="DZ29" s="46"/>
      <c r="EA29" s="46"/>
      <c r="EB29" s="46"/>
      <c r="EC29" s="49"/>
      <c r="ED29" s="46"/>
      <c r="EE29" s="46"/>
      <c r="EF29" s="46"/>
      <c r="EG29" s="49"/>
      <c r="EH29" s="46"/>
      <c r="EI29" s="46"/>
      <c r="EJ29" s="46"/>
      <c r="EK29" s="49"/>
      <c r="EL29" s="46"/>
      <c r="EM29" s="46"/>
      <c r="EN29" s="46"/>
      <c r="EO29" s="49"/>
      <c r="EP29" s="46"/>
      <c r="EQ29" s="46"/>
      <c r="ER29" s="46"/>
      <c r="ES29" s="49"/>
      <c r="ET29" s="46"/>
      <c r="EU29" s="46"/>
      <c r="EV29" s="46"/>
      <c r="EW29" s="49"/>
      <c r="EX29" s="46"/>
      <c r="EY29" s="46"/>
      <c r="EZ29" s="46"/>
      <c r="FA29" s="49"/>
      <c r="FB29" s="46"/>
      <c r="FC29" s="46"/>
      <c r="FD29" s="46"/>
      <c r="FE29" s="49"/>
      <c r="FF29" s="46"/>
      <c r="FG29" s="46"/>
      <c r="FH29" s="46"/>
      <c r="FI29" s="49"/>
      <c r="FJ29" s="46"/>
      <c r="FK29" s="46"/>
      <c r="FL29" s="46"/>
      <c r="FM29" s="49"/>
      <c r="FN29" s="46"/>
      <c r="FO29" s="46"/>
      <c r="FP29" s="46"/>
      <c r="FQ29" s="46"/>
      <c r="FR29" s="46"/>
    </row>
    <row r="30" spans="1:174" x14ac:dyDescent="0.25">
      <c r="A30" s="16" t="s">
        <v>32</v>
      </c>
      <c r="B30" s="21">
        <v>2</v>
      </c>
      <c r="C30" s="22">
        <f>0.01*B30*'Important data + Explanation'!$B$9</f>
        <v>4.0666666666666664</v>
      </c>
      <c r="D30" s="27">
        <v>3747175.2</v>
      </c>
      <c r="E30" s="29"/>
      <c r="F30">
        <f>(E30/$D$30)*$C$30</f>
        <v>0</v>
      </c>
      <c r="G30">
        <f>F30*('Important data + Explanation'!$J$2/(1/33))</f>
        <v>0</v>
      </c>
      <c r="H30">
        <f t="shared" si="0"/>
        <v>0</v>
      </c>
      <c r="I30" s="6"/>
      <c r="J30">
        <f>(I30/$D$30)*$C$30</f>
        <v>0</v>
      </c>
      <c r="K30">
        <f>J30*('Important data + Explanation'!$J$2/(1/33))</f>
        <v>0</v>
      </c>
      <c r="L30">
        <f t="shared" si="1"/>
        <v>0</v>
      </c>
      <c r="M30" s="29"/>
      <c r="N30">
        <f>(M30/$D$30)*$C$30</f>
        <v>0</v>
      </c>
      <c r="O30">
        <f>N30*('Important data + Explanation'!$J$2/(1/33))</f>
        <v>0</v>
      </c>
      <c r="P30">
        <f t="shared" si="30"/>
        <v>0</v>
      </c>
      <c r="Q30" s="29"/>
      <c r="R30">
        <f>(Q30/$D$30)*$C$30</f>
        <v>0</v>
      </c>
      <c r="S30">
        <f>R30*('Important data + Explanation'!$J$2/(1/33))</f>
        <v>0</v>
      </c>
      <c r="T30">
        <f t="shared" si="31"/>
        <v>0</v>
      </c>
      <c r="U30" s="29"/>
      <c r="V30">
        <f>(U30/$D$30)*$C$30</f>
        <v>0</v>
      </c>
      <c r="W30">
        <f>V30*('Important data + Explanation'!$J$2/(1/33))</f>
        <v>0</v>
      </c>
      <c r="X30">
        <f t="shared" si="32"/>
        <v>0</v>
      </c>
      <c r="Y30" s="29"/>
      <c r="Z30">
        <f>(Y30/$D$30)*$C$30</f>
        <v>0</v>
      </c>
      <c r="AA30">
        <f>Z30*('Important data + Explanation'!$J$2/(1/33))</f>
        <v>0</v>
      </c>
      <c r="AB30">
        <f t="shared" si="33"/>
        <v>0</v>
      </c>
      <c r="AC30" s="29"/>
      <c r="AD30">
        <f>(AC30/$D$30)*$C$30</f>
        <v>0</v>
      </c>
      <c r="AE30">
        <f>AD30*('Important data + Explanation'!$J$2/(1/33))</f>
        <v>0</v>
      </c>
      <c r="AF30">
        <f t="shared" si="34"/>
        <v>0</v>
      </c>
      <c r="AG30" s="29"/>
      <c r="AH30">
        <f>(AG30/$D$30)*$C$30</f>
        <v>0</v>
      </c>
      <c r="AI30">
        <f>AH30*('Important data + Explanation'!$J$2/(1/33))</f>
        <v>0</v>
      </c>
      <c r="AJ30">
        <f t="shared" si="35"/>
        <v>0</v>
      </c>
      <c r="AK30" s="29"/>
      <c r="AL30">
        <f>(AK30/$D$30)*$C$30</f>
        <v>0</v>
      </c>
      <c r="AM30">
        <f>AL30*('Important data + Explanation'!$J$2/(1/33))</f>
        <v>0</v>
      </c>
      <c r="AN30">
        <f t="shared" si="36"/>
        <v>0</v>
      </c>
      <c r="AO30" s="29"/>
      <c r="AP30">
        <f>(AO30/$D$30)*$C$30</f>
        <v>0</v>
      </c>
      <c r="AQ30">
        <f>AP30*('Important data + Explanation'!$J$2/(1/33))</f>
        <v>0</v>
      </c>
      <c r="AR30">
        <f t="shared" si="37"/>
        <v>0</v>
      </c>
      <c r="AS30" s="29"/>
      <c r="AT30">
        <f>(AS30/$D$30)*$C$30</f>
        <v>0</v>
      </c>
      <c r="AU30">
        <f>AT30*('Important data + Explanation'!$J$2/(1/33))</f>
        <v>0</v>
      </c>
      <c r="AV30">
        <f t="shared" si="38"/>
        <v>0</v>
      </c>
      <c r="AW30" s="29"/>
      <c r="AX30">
        <f>(AW30/$D$30)*$C$30</f>
        <v>0</v>
      </c>
      <c r="AY30">
        <f>AX30*('Important data + Explanation'!$J$2/(1/33))</f>
        <v>0</v>
      </c>
      <c r="AZ30">
        <f t="shared" si="39"/>
        <v>0</v>
      </c>
      <c r="BA30" s="29"/>
      <c r="BB30">
        <f>(BA30/$D$30)*$C$30</f>
        <v>0</v>
      </c>
      <c r="BC30">
        <f>BB30*('Important data + Explanation'!$J$2/(1/33))</f>
        <v>0</v>
      </c>
      <c r="BD30">
        <f t="shared" si="40"/>
        <v>0</v>
      </c>
      <c r="BE30" s="29"/>
      <c r="BF30">
        <f>(BE30/$D$30)*$C$30</f>
        <v>0</v>
      </c>
      <c r="BG30">
        <f>BF30*('Important data + Explanation'!$J$2/(1/33))</f>
        <v>0</v>
      </c>
      <c r="BH30">
        <f t="shared" si="41"/>
        <v>0</v>
      </c>
      <c r="BI30" s="29"/>
      <c r="BJ30">
        <f>(BI30/$D$30)*$C$30</f>
        <v>0</v>
      </c>
      <c r="BK30">
        <f>BJ30*('Important data + Explanation'!$J$2/(1/33))</f>
        <v>0</v>
      </c>
      <c r="BL30">
        <f t="shared" si="42"/>
        <v>0</v>
      </c>
      <c r="BM30" s="29"/>
      <c r="BN30">
        <f>(BM30/$D$30)*$C$30</f>
        <v>0</v>
      </c>
      <c r="BO30">
        <f>BN30*('Important data + Explanation'!$J$2/(1/33))</f>
        <v>0</v>
      </c>
      <c r="BP30">
        <f t="shared" si="43"/>
        <v>0</v>
      </c>
      <c r="BQ30" s="29"/>
      <c r="BR30">
        <f>(BQ30/$D$30)*$C$30</f>
        <v>0</v>
      </c>
      <c r="BS30">
        <f>BR30*('Important data + Explanation'!$J$2/(1/33))</f>
        <v>0</v>
      </c>
      <c r="BT30">
        <f t="shared" si="44"/>
        <v>0</v>
      </c>
      <c r="BU30" s="29"/>
      <c r="BV30">
        <f>(BU30/$D$30)*$C$30</f>
        <v>0</v>
      </c>
      <c r="BW30">
        <f>BV30*('Important data + Explanation'!$J$2/(1/33))</f>
        <v>0</v>
      </c>
      <c r="BX30">
        <f t="shared" si="45"/>
        <v>0</v>
      </c>
      <c r="BY30" s="29"/>
      <c r="BZ30">
        <f>(BY30/$D$30)*$C$30</f>
        <v>0</v>
      </c>
      <c r="CA30">
        <f>BZ30*('Important data + Explanation'!$J$2/(1/33))</f>
        <v>0</v>
      </c>
      <c r="CB30">
        <f t="shared" si="46"/>
        <v>0</v>
      </c>
      <c r="CC30" s="29"/>
      <c r="CD30">
        <f>(CC30/$D$30)*$C$30</f>
        <v>0</v>
      </c>
      <c r="CE30">
        <f>CD30*('Important data + Explanation'!$J$2/(1/33))</f>
        <v>0</v>
      </c>
      <c r="CF30">
        <f t="shared" si="47"/>
        <v>0</v>
      </c>
      <c r="CG30" s="29"/>
      <c r="CH30">
        <f>(CG30/$D$30)*$C$30</f>
        <v>0</v>
      </c>
      <c r="CI30">
        <f>CH30*('Important data + Explanation'!$J$2/(1/33))</f>
        <v>0</v>
      </c>
      <c r="CJ30">
        <f t="shared" si="48"/>
        <v>0</v>
      </c>
      <c r="CK30" s="29"/>
      <c r="CL30">
        <f>(CK30/$D$30)*$C$30</f>
        <v>0</v>
      </c>
      <c r="CM30">
        <f>CL30*('Important data + Explanation'!$J$2/(1/33))</f>
        <v>0</v>
      </c>
      <c r="CN30">
        <f t="shared" si="49"/>
        <v>0</v>
      </c>
      <c r="CO30" s="29"/>
      <c r="CP30">
        <f>(CO30/$D$30)*$C$30</f>
        <v>0</v>
      </c>
      <c r="CQ30">
        <f>CP30*('Important data + Explanation'!$J$2/(1/33))</f>
        <v>0</v>
      </c>
      <c r="CR30">
        <f t="shared" si="50"/>
        <v>0</v>
      </c>
      <c r="CS30" s="29"/>
      <c r="CT30">
        <f>(CS30/$D$30)*$C$30</f>
        <v>0</v>
      </c>
      <c r="CU30">
        <f>CT30*('Important data + Explanation'!$J$2/(1/33))</f>
        <v>0</v>
      </c>
      <c r="CV30">
        <f t="shared" si="51"/>
        <v>0</v>
      </c>
      <c r="CW30" s="29"/>
      <c r="CX30">
        <f>(CW30/$D$30)*$C$30</f>
        <v>0</v>
      </c>
      <c r="CY30">
        <f>CX30*('Important data + Explanation'!$J$2/(1/33))</f>
        <v>0</v>
      </c>
      <c r="CZ30">
        <f t="shared" si="52"/>
        <v>0</v>
      </c>
      <c r="DA30" s="29"/>
      <c r="DB30">
        <f>(DA30/$D$30)*$C$30</f>
        <v>0</v>
      </c>
      <c r="DC30">
        <f>DB30*('Important data + Explanation'!$J$2/(1/33))</f>
        <v>0</v>
      </c>
      <c r="DD30">
        <f t="shared" si="53"/>
        <v>0</v>
      </c>
      <c r="DE30" s="29"/>
      <c r="DF30">
        <f>(DE30/$D$30)*$C$30</f>
        <v>0</v>
      </c>
      <c r="DG30">
        <f>DF30*('Important data + Explanation'!$J$2/(1/33))</f>
        <v>0</v>
      </c>
      <c r="DH30">
        <f t="shared" si="54"/>
        <v>0</v>
      </c>
      <c r="DI30" s="29"/>
      <c r="DJ30">
        <f>(DI30/$D$30)*$C$30</f>
        <v>0</v>
      </c>
      <c r="DK30">
        <f>DJ30*('Important data + Explanation'!$J$2/(1/33))</f>
        <v>0</v>
      </c>
      <c r="DL30">
        <f t="shared" si="55"/>
        <v>0</v>
      </c>
      <c r="DM30" s="29"/>
      <c r="DN30">
        <f>(DM30/$D$30)*$C$30</f>
        <v>0</v>
      </c>
      <c r="DO30">
        <f>DN30*('Important data + Explanation'!$J$2/(1/33))</f>
        <v>0</v>
      </c>
      <c r="DP30">
        <f t="shared" si="56"/>
        <v>0</v>
      </c>
      <c r="DQ30" s="29"/>
      <c r="DR30">
        <f>(DQ30/$D$30)*$C$30</f>
        <v>0</v>
      </c>
      <c r="DS30">
        <f>DR30*('Important data + Explanation'!$J$2/(1/33))</f>
        <v>0</v>
      </c>
      <c r="DT30">
        <f t="shared" si="57"/>
        <v>0</v>
      </c>
      <c r="DU30" s="49"/>
      <c r="DV30" s="46"/>
      <c r="DW30" s="46"/>
      <c r="DX30" s="46"/>
      <c r="DY30" s="49"/>
      <c r="DZ30" s="46"/>
      <c r="EA30" s="46"/>
      <c r="EB30" s="46"/>
      <c r="EC30" s="49"/>
      <c r="ED30" s="46"/>
      <c r="EE30" s="46"/>
      <c r="EF30" s="46"/>
      <c r="EG30" s="49"/>
      <c r="EH30" s="46"/>
      <c r="EI30" s="46"/>
      <c r="EJ30" s="46"/>
      <c r="EK30" s="49"/>
      <c r="EL30" s="46"/>
      <c r="EM30" s="46"/>
      <c r="EN30" s="46"/>
      <c r="EO30" s="49"/>
      <c r="EP30" s="46"/>
      <c r="EQ30" s="46"/>
      <c r="ER30" s="46"/>
      <c r="ES30" s="49"/>
      <c r="ET30" s="46"/>
      <c r="EU30" s="46"/>
      <c r="EV30" s="46"/>
      <c r="EW30" s="49"/>
      <c r="EX30" s="46"/>
      <c r="EY30" s="46"/>
      <c r="EZ30" s="46"/>
      <c r="FA30" s="49"/>
      <c r="FB30" s="46"/>
      <c r="FC30" s="46"/>
      <c r="FD30" s="46"/>
      <c r="FE30" s="49"/>
      <c r="FF30" s="46"/>
      <c r="FG30" s="46"/>
      <c r="FH30" s="46"/>
      <c r="FI30" s="49"/>
      <c r="FJ30" s="46"/>
      <c r="FK30" s="46"/>
      <c r="FL30" s="46"/>
      <c r="FM30" s="49"/>
      <c r="FN30" s="46"/>
      <c r="FO30" s="46"/>
      <c r="FP30" s="46"/>
      <c r="FQ30" s="46"/>
      <c r="FR30" s="46"/>
    </row>
    <row r="31" spans="1:174" ht="25.5" x14ac:dyDescent="0.25">
      <c r="A31" s="16" t="s">
        <v>33</v>
      </c>
      <c r="B31" s="21">
        <v>2</v>
      </c>
      <c r="C31" s="22">
        <f>0.01*B31*'Important data + Explanation'!$B$9</f>
        <v>4.0666666666666664</v>
      </c>
      <c r="D31" s="27">
        <v>4119730.4</v>
      </c>
      <c r="E31" s="29"/>
      <c r="F31">
        <f>(E31/$D$31)*$C$31</f>
        <v>0</v>
      </c>
      <c r="G31">
        <f>F31*('Important data + Explanation'!$J$2/(1/33))</f>
        <v>0</v>
      </c>
      <c r="H31">
        <f t="shared" si="0"/>
        <v>0</v>
      </c>
      <c r="I31" s="6"/>
      <c r="J31">
        <f>(I31/$D$31)*$C$31</f>
        <v>0</v>
      </c>
      <c r="K31">
        <f>J31*('Important data + Explanation'!$J$2/(1/33))</f>
        <v>0</v>
      </c>
      <c r="L31">
        <f t="shared" si="1"/>
        <v>0</v>
      </c>
      <c r="M31" s="29"/>
      <c r="N31">
        <f>(M31/$D$31)*$C$31</f>
        <v>0</v>
      </c>
      <c r="O31">
        <f>N31*('Important data + Explanation'!$J$2/(1/33))</f>
        <v>0</v>
      </c>
      <c r="P31">
        <f t="shared" si="30"/>
        <v>0</v>
      </c>
      <c r="Q31" s="29"/>
      <c r="R31">
        <f>(Q31/$D$31)*$C$31</f>
        <v>0</v>
      </c>
      <c r="S31">
        <f>R31*('Important data + Explanation'!$J$2/(1/33))</f>
        <v>0</v>
      </c>
      <c r="T31">
        <f t="shared" si="31"/>
        <v>0</v>
      </c>
      <c r="U31" s="29"/>
      <c r="V31">
        <f>(U31/$D$31)*$C$31</f>
        <v>0</v>
      </c>
      <c r="W31">
        <f>V31*('Important data + Explanation'!$J$2/(1/33))</f>
        <v>0</v>
      </c>
      <c r="X31">
        <f t="shared" si="32"/>
        <v>0</v>
      </c>
      <c r="Y31" s="29"/>
      <c r="Z31">
        <f>(Y31/$D$31)*$C$31</f>
        <v>0</v>
      </c>
      <c r="AA31">
        <f>Z31*('Important data + Explanation'!$J$2/(1/33))</f>
        <v>0</v>
      </c>
      <c r="AB31">
        <f t="shared" si="33"/>
        <v>0</v>
      </c>
      <c r="AC31" s="29"/>
      <c r="AD31">
        <f>(AC31/$D$31)*$C$31</f>
        <v>0</v>
      </c>
      <c r="AE31">
        <f>AD31*('Important data + Explanation'!$J$2/(1/33))</f>
        <v>0</v>
      </c>
      <c r="AF31">
        <f t="shared" si="34"/>
        <v>0</v>
      </c>
      <c r="AG31" s="29"/>
      <c r="AH31">
        <f>(AG31/$D$31)*$C$31</f>
        <v>0</v>
      </c>
      <c r="AI31">
        <f>AH31*('Important data + Explanation'!$J$2/(1/33))</f>
        <v>0</v>
      </c>
      <c r="AJ31">
        <f t="shared" si="35"/>
        <v>0</v>
      </c>
      <c r="AK31" s="29"/>
      <c r="AL31">
        <f>(AK31/$D$31)*$C$31</f>
        <v>0</v>
      </c>
      <c r="AM31">
        <f>AL31*('Important data + Explanation'!$J$2/(1/33))</f>
        <v>0</v>
      </c>
      <c r="AN31">
        <f t="shared" si="36"/>
        <v>0</v>
      </c>
      <c r="AO31" s="29"/>
      <c r="AP31">
        <f>(AO31/$D$31)*$C$31</f>
        <v>0</v>
      </c>
      <c r="AQ31">
        <f>AP31*('Important data + Explanation'!$J$2/(1/33))</f>
        <v>0</v>
      </c>
      <c r="AR31">
        <f t="shared" si="37"/>
        <v>0</v>
      </c>
      <c r="AS31" s="29"/>
      <c r="AT31">
        <f>(AS31/$D$31)*$C$31</f>
        <v>0</v>
      </c>
      <c r="AU31">
        <f>AT31*('Important data + Explanation'!$J$2/(1/33))</f>
        <v>0</v>
      </c>
      <c r="AV31">
        <f t="shared" si="38"/>
        <v>0</v>
      </c>
      <c r="AW31" s="29"/>
      <c r="AX31">
        <f>(AW31/$D$31)*$C$31</f>
        <v>0</v>
      </c>
      <c r="AY31">
        <f>AX31*('Important data + Explanation'!$J$2/(1/33))</f>
        <v>0</v>
      </c>
      <c r="AZ31">
        <f t="shared" si="39"/>
        <v>0</v>
      </c>
      <c r="BA31" s="29"/>
      <c r="BB31">
        <f>(BA31/$D$31)*$C$31</f>
        <v>0</v>
      </c>
      <c r="BC31">
        <f>BB31*('Important data + Explanation'!$J$2/(1/33))</f>
        <v>0</v>
      </c>
      <c r="BD31">
        <f t="shared" si="40"/>
        <v>0</v>
      </c>
      <c r="BE31" s="29"/>
      <c r="BF31">
        <f>(BE31/$D$31)*$C$31</f>
        <v>0</v>
      </c>
      <c r="BG31">
        <f>BF31*('Important data + Explanation'!$J$2/(1/33))</f>
        <v>0</v>
      </c>
      <c r="BH31">
        <f t="shared" si="41"/>
        <v>0</v>
      </c>
      <c r="BI31" s="29"/>
      <c r="BJ31">
        <f>(BI31/$D$31)*$C$31</f>
        <v>0</v>
      </c>
      <c r="BK31">
        <f>BJ31*('Important data + Explanation'!$J$2/(1/33))</f>
        <v>0</v>
      </c>
      <c r="BL31">
        <f t="shared" si="42"/>
        <v>0</v>
      </c>
      <c r="BM31" s="29"/>
      <c r="BN31">
        <f>(BM31/$D$31)*$C$31</f>
        <v>0</v>
      </c>
      <c r="BO31">
        <f>BN31*('Important data + Explanation'!$J$2/(1/33))</f>
        <v>0</v>
      </c>
      <c r="BP31">
        <f t="shared" si="43"/>
        <v>0</v>
      </c>
      <c r="BQ31" s="29"/>
      <c r="BR31">
        <f>(BQ31/$D$31)*$C$31</f>
        <v>0</v>
      </c>
      <c r="BS31">
        <f>BR31*('Important data + Explanation'!$J$2/(1/33))</f>
        <v>0</v>
      </c>
      <c r="BT31">
        <f t="shared" si="44"/>
        <v>0</v>
      </c>
      <c r="BU31" s="29"/>
      <c r="BV31">
        <f>(BU31/$D$31)*$C$31</f>
        <v>0</v>
      </c>
      <c r="BW31">
        <f>BV31*('Important data + Explanation'!$J$2/(1/33))</f>
        <v>0</v>
      </c>
      <c r="BX31">
        <f t="shared" si="45"/>
        <v>0</v>
      </c>
      <c r="BY31" s="29"/>
      <c r="BZ31">
        <f>(BY31/$D$31)*$C$31</f>
        <v>0</v>
      </c>
      <c r="CA31">
        <f>BZ31*('Important data + Explanation'!$J$2/(1/33))</f>
        <v>0</v>
      </c>
      <c r="CB31">
        <f t="shared" si="46"/>
        <v>0</v>
      </c>
      <c r="CC31" s="29"/>
      <c r="CD31">
        <f>(CC31/$D$31)*$C$31</f>
        <v>0</v>
      </c>
      <c r="CE31">
        <f>CD31*('Important data + Explanation'!$J$2/(1/33))</f>
        <v>0</v>
      </c>
      <c r="CF31">
        <f t="shared" si="47"/>
        <v>0</v>
      </c>
      <c r="CG31" s="29"/>
      <c r="CH31">
        <f>(CG31/$D$31)*$C$31</f>
        <v>0</v>
      </c>
      <c r="CI31">
        <f>CH31*('Important data + Explanation'!$J$2/(1/33))</f>
        <v>0</v>
      </c>
      <c r="CJ31">
        <f t="shared" si="48"/>
        <v>0</v>
      </c>
      <c r="CK31" s="29"/>
      <c r="CL31">
        <f>(CK31/$D$31)*$C$31</f>
        <v>0</v>
      </c>
      <c r="CM31">
        <f>CL31*('Important data + Explanation'!$J$2/(1/33))</f>
        <v>0</v>
      </c>
      <c r="CN31">
        <f t="shared" si="49"/>
        <v>0</v>
      </c>
      <c r="CO31" s="29"/>
      <c r="CP31">
        <f>(CO31/$D$31)*$C$31</f>
        <v>0</v>
      </c>
      <c r="CQ31">
        <f>CP31*('Important data + Explanation'!$J$2/(1/33))</f>
        <v>0</v>
      </c>
      <c r="CR31">
        <f t="shared" si="50"/>
        <v>0</v>
      </c>
      <c r="CS31" s="29"/>
      <c r="CT31">
        <f>(CS31/$D$31)*$C$31</f>
        <v>0</v>
      </c>
      <c r="CU31">
        <f>CT31*('Important data + Explanation'!$J$2/(1/33))</f>
        <v>0</v>
      </c>
      <c r="CV31">
        <f t="shared" si="51"/>
        <v>0</v>
      </c>
      <c r="CW31" s="29"/>
      <c r="CX31">
        <f>(CW31/$D$31)*$C$31</f>
        <v>0</v>
      </c>
      <c r="CY31">
        <f>CX31*('Important data + Explanation'!$J$2/(1/33))</f>
        <v>0</v>
      </c>
      <c r="CZ31">
        <f t="shared" si="52"/>
        <v>0</v>
      </c>
      <c r="DA31" s="29"/>
      <c r="DB31">
        <f>(DA31/$D$31)*$C$31</f>
        <v>0</v>
      </c>
      <c r="DC31">
        <f>DB31*('Important data + Explanation'!$J$2/(1/33))</f>
        <v>0</v>
      </c>
      <c r="DD31">
        <f t="shared" si="53"/>
        <v>0</v>
      </c>
      <c r="DE31" s="29"/>
      <c r="DF31">
        <f>(DE31/$D$31)*$C$31</f>
        <v>0</v>
      </c>
      <c r="DG31">
        <f>DF31*('Important data + Explanation'!$J$2/(1/33))</f>
        <v>0</v>
      </c>
      <c r="DH31">
        <f t="shared" si="54"/>
        <v>0</v>
      </c>
      <c r="DI31" s="29"/>
      <c r="DJ31">
        <f>(DI31/$D$31)*$C$31</f>
        <v>0</v>
      </c>
      <c r="DK31">
        <f>DJ31*('Important data + Explanation'!$J$2/(1/33))</f>
        <v>0</v>
      </c>
      <c r="DL31">
        <f t="shared" si="55"/>
        <v>0</v>
      </c>
      <c r="DM31" s="29"/>
      <c r="DN31">
        <f>(DM31/$D$31)*$C$31</f>
        <v>0</v>
      </c>
      <c r="DO31">
        <f>DN31*('Important data + Explanation'!$J$2/(1/33))</f>
        <v>0</v>
      </c>
      <c r="DP31">
        <f t="shared" si="56"/>
        <v>0</v>
      </c>
      <c r="DQ31" s="29"/>
      <c r="DR31">
        <f>(DQ31/$D$31)*$C$31</f>
        <v>0</v>
      </c>
      <c r="DS31">
        <f>DR31*('Important data + Explanation'!$J$2/(1/33))</f>
        <v>0</v>
      </c>
      <c r="DT31">
        <f t="shared" si="57"/>
        <v>0</v>
      </c>
      <c r="DU31" s="49"/>
      <c r="DV31" s="46"/>
      <c r="DW31" s="46"/>
      <c r="DX31" s="46"/>
      <c r="DY31" s="49"/>
      <c r="DZ31" s="46"/>
      <c r="EA31" s="46"/>
      <c r="EB31" s="46"/>
      <c r="EC31" s="49"/>
      <c r="ED31" s="46"/>
      <c r="EE31" s="46"/>
      <c r="EF31" s="46"/>
      <c r="EG31" s="49"/>
      <c r="EH31" s="46"/>
      <c r="EI31" s="46"/>
      <c r="EJ31" s="46"/>
      <c r="EK31" s="49"/>
      <c r="EL31" s="46"/>
      <c r="EM31" s="46"/>
      <c r="EN31" s="46"/>
      <c r="EO31" s="49"/>
      <c r="EP31" s="46"/>
      <c r="EQ31" s="46"/>
      <c r="ER31" s="46"/>
      <c r="ES31" s="49"/>
      <c r="ET31" s="46"/>
      <c r="EU31" s="46"/>
      <c r="EV31" s="46"/>
      <c r="EW31" s="49"/>
      <c r="EX31" s="46"/>
      <c r="EY31" s="46"/>
      <c r="EZ31" s="46"/>
      <c r="FA31" s="49"/>
      <c r="FB31" s="46"/>
      <c r="FC31" s="46"/>
      <c r="FD31" s="46"/>
      <c r="FE31" s="49"/>
      <c r="FF31" s="46"/>
      <c r="FG31" s="46"/>
      <c r="FH31" s="46"/>
      <c r="FI31" s="49"/>
      <c r="FJ31" s="46"/>
      <c r="FK31" s="46"/>
      <c r="FL31" s="46"/>
      <c r="FM31" s="49"/>
      <c r="FN31" s="46"/>
      <c r="FO31" s="46"/>
      <c r="FP31" s="46"/>
      <c r="FQ31" s="46"/>
      <c r="FR31" s="46"/>
    </row>
    <row r="32" spans="1:174" x14ac:dyDescent="0.25">
      <c r="A32" s="16" t="s">
        <v>34</v>
      </c>
      <c r="B32" s="21">
        <v>2</v>
      </c>
      <c r="C32" s="22">
        <f>0.01*B32*'Important data + Explanation'!$B$9</f>
        <v>4.0666666666666664</v>
      </c>
      <c r="D32" s="27">
        <v>6628534.5999999996</v>
      </c>
      <c r="E32" s="29"/>
      <c r="F32">
        <f>(E32/$D$32)*$C$32</f>
        <v>0</v>
      </c>
      <c r="G32">
        <f>F32*('Important data + Explanation'!$J$2/(1/33))</f>
        <v>0</v>
      </c>
      <c r="H32">
        <f t="shared" si="0"/>
        <v>0</v>
      </c>
      <c r="I32" s="6"/>
      <c r="J32">
        <f>(I32/$D$32)*$C$32</f>
        <v>0</v>
      </c>
      <c r="K32">
        <f>J32*('Important data + Explanation'!$J$2/(1/33))</f>
        <v>0</v>
      </c>
      <c r="L32">
        <f t="shared" si="1"/>
        <v>0</v>
      </c>
      <c r="M32" s="29"/>
      <c r="N32">
        <f>(M32/$D$32)*$C$32</f>
        <v>0</v>
      </c>
      <c r="O32">
        <f>N32*('Important data + Explanation'!$J$2/(1/33))</f>
        <v>0</v>
      </c>
      <c r="P32">
        <f t="shared" si="30"/>
        <v>0</v>
      </c>
      <c r="Q32" s="29"/>
      <c r="R32">
        <f>(Q32/$D$32)*$C$32</f>
        <v>0</v>
      </c>
      <c r="S32">
        <f>R32*('Important data + Explanation'!$J$2/(1/33))</f>
        <v>0</v>
      </c>
      <c r="T32">
        <f t="shared" si="31"/>
        <v>0</v>
      </c>
      <c r="U32" s="29"/>
      <c r="V32">
        <f>(U32/$D$32)*$C$32</f>
        <v>0</v>
      </c>
      <c r="W32">
        <f>V32*('Important data + Explanation'!$J$2/(1/33))</f>
        <v>0</v>
      </c>
      <c r="X32">
        <f t="shared" si="32"/>
        <v>0</v>
      </c>
      <c r="Y32" s="29"/>
      <c r="Z32">
        <f>(Y32/$D$32)*$C$32</f>
        <v>0</v>
      </c>
      <c r="AA32">
        <f>Z32*('Important data + Explanation'!$J$2/(1/33))</f>
        <v>0</v>
      </c>
      <c r="AB32">
        <f t="shared" si="33"/>
        <v>0</v>
      </c>
      <c r="AC32" s="29"/>
      <c r="AD32">
        <f>(AC32/$D$32)*$C$32</f>
        <v>0</v>
      </c>
      <c r="AE32">
        <f>AD32*('Important data + Explanation'!$J$2/(1/33))</f>
        <v>0</v>
      </c>
      <c r="AF32">
        <f t="shared" si="34"/>
        <v>0</v>
      </c>
      <c r="AG32" s="29"/>
      <c r="AH32">
        <f>(AG32/$D$32)*$C$32</f>
        <v>0</v>
      </c>
      <c r="AI32">
        <f>AH32*('Important data + Explanation'!$J$2/(1/33))</f>
        <v>0</v>
      </c>
      <c r="AJ32">
        <f t="shared" si="35"/>
        <v>0</v>
      </c>
      <c r="AK32" s="29"/>
      <c r="AL32">
        <f>(AK32/$D$32)*$C$32</f>
        <v>0</v>
      </c>
      <c r="AM32">
        <f>AL32*('Important data + Explanation'!$J$2/(1/33))</f>
        <v>0</v>
      </c>
      <c r="AN32">
        <f t="shared" si="36"/>
        <v>0</v>
      </c>
      <c r="AO32" s="29"/>
      <c r="AP32">
        <f>(AO32/$D$32)*$C$32</f>
        <v>0</v>
      </c>
      <c r="AQ32">
        <f>AP32*('Important data + Explanation'!$J$2/(1/33))</f>
        <v>0</v>
      </c>
      <c r="AR32">
        <f t="shared" si="37"/>
        <v>0</v>
      </c>
      <c r="AS32" s="29"/>
      <c r="AT32">
        <f>(AS32/$D$32)*$C$32</f>
        <v>0</v>
      </c>
      <c r="AU32">
        <f>AT32*('Important data + Explanation'!$J$2/(1/33))</f>
        <v>0</v>
      </c>
      <c r="AV32">
        <f t="shared" si="38"/>
        <v>0</v>
      </c>
      <c r="AW32" s="29"/>
      <c r="AX32">
        <f>(AW32/$D$32)*$C$32</f>
        <v>0</v>
      </c>
      <c r="AY32">
        <f>AX32*('Important data + Explanation'!$J$2/(1/33))</f>
        <v>0</v>
      </c>
      <c r="AZ32">
        <f t="shared" si="39"/>
        <v>0</v>
      </c>
      <c r="BA32" s="29"/>
      <c r="BB32">
        <f>(BA32/$D$32)*$C$32</f>
        <v>0</v>
      </c>
      <c r="BC32">
        <f>BB32*('Important data + Explanation'!$J$2/(1/33))</f>
        <v>0</v>
      </c>
      <c r="BD32">
        <f t="shared" si="40"/>
        <v>0</v>
      </c>
      <c r="BE32" s="29"/>
      <c r="BF32">
        <f>(BE32/$D$32)*$C$32</f>
        <v>0</v>
      </c>
      <c r="BG32">
        <f>BF32*('Important data + Explanation'!$J$2/(1/33))</f>
        <v>0</v>
      </c>
      <c r="BH32">
        <f t="shared" si="41"/>
        <v>0</v>
      </c>
      <c r="BI32" s="29"/>
      <c r="BJ32">
        <f>(BI32/$D$32)*$C$32</f>
        <v>0</v>
      </c>
      <c r="BK32">
        <f>BJ32*('Important data + Explanation'!$J$2/(1/33))</f>
        <v>0</v>
      </c>
      <c r="BL32">
        <f t="shared" si="42"/>
        <v>0</v>
      </c>
      <c r="BM32" s="29"/>
      <c r="BN32">
        <f>(BM32/$D$32)*$C$32</f>
        <v>0</v>
      </c>
      <c r="BO32">
        <f>BN32*('Important data + Explanation'!$J$2/(1/33))</f>
        <v>0</v>
      </c>
      <c r="BP32">
        <f t="shared" si="43"/>
        <v>0</v>
      </c>
      <c r="BQ32" s="29"/>
      <c r="BR32">
        <f>(BQ32/$D$32)*$C$32</f>
        <v>0</v>
      </c>
      <c r="BS32">
        <f>BR32*('Important data + Explanation'!$J$2/(1/33))</f>
        <v>0</v>
      </c>
      <c r="BT32">
        <f t="shared" si="44"/>
        <v>0</v>
      </c>
      <c r="BU32" s="29"/>
      <c r="BV32">
        <f>(BU32/$D$32)*$C$32</f>
        <v>0</v>
      </c>
      <c r="BW32">
        <f>BV32*('Important data + Explanation'!$J$2/(1/33))</f>
        <v>0</v>
      </c>
      <c r="BX32">
        <f t="shared" si="45"/>
        <v>0</v>
      </c>
      <c r="BY32" s="29"/>
      <c r="BZ32">
        <f>(BY32/$D$32)*$C$32</f>
        <v>0</v>
      </c>
      <c r="CA32">
        <f>BZ32*('Important data + Explanation'!$J$2/(1/33))</f>
        <v>0</v>
      </c>
      <c r="CB32">
        <f t="shared" si="46"/>
        <v>0</v>
      </c>
      <c r="CC32" s="29"/>
      <c r="CD32">
        <f>(CC32/$D$32)*$C$32</f>
        <v>0</v>
      </c>
      <c r="CE32">
        <f>CD32*('Important data + Explanation'!$J$2/(1/33))</f>
        <v>0</v>
      </c>
      <c r="CF32">
        <f t="shared" si="47"/>
        <v>0</v>
      </c>
      <c r="CG32" s="29"/>
      <c r="CH32">
        <f>(CG32/$D$32)*$C$32</f>
        <v>0</v>
      </c>
      <c r="CI32">
        <f>CH32*('Important data + Explanation'!$J$2/(1/33))</f>
        <v>0</v>
      </c>
      <c r="CJ32">
        <f t="shared" si="48"/>
        <v>0</v>
      </c>
      <c r="CK32" s="29"/>
      <c r="CL32">
        <f>(CK32/$D$32)*$C$32</f>
        <v>0</v>
      </c>
      <c r="CM32">
        <f>CL32*('Important data + Explanation'!$J$2/(1/33))</f>
        <v>0</v>
      </c>
      <c r="CN32">
        <f t="shared" si="49"/>
        <v>0</v>
      </c>
      <c r="CO32" s="29"/>
      <c r="CP32">
        <f>(CO32/$D$32)*$C$32</f>
        <v>0</v>
      </c>
      <c r="CQ32">
        <f>CP32*('Important data + Explanation'!$J$2/(1/33))</f>
        <v>0</v>
      </c>
      <c r="CR32">
        <f t="shared" si="50"/>
        <v>0</v>
      </c>
      <c r="CS32" s="29"/>
      <c r="CT32">
        <f>(CS32/$D$32)*$C$32</f>
        <v>0</v>
      </c>
      <c r="CU32">
        <f>CT32*('Important data + Explanation'!$J$2/(1/33))</f>
        <v>0</v>
      </c>
      <c r="CV32">
        <f t="shared" si="51"/>
        <v>0</v>
      </c>
      <c r="CW32" s="29"/>
      <c r="CX32">
        <f>(CW32/$D$32)*$C$32</f>
        <v>0</v>
      </c>
      <c r="CY32">
        <f>CX32*('Important data + Explanation'!$J$2/(1/33))</f>
        <v>0</v>
      </c>
      <c r="CZ32">
        <f t="shared" si="52"/>
        <v>0</v>
      </c>
      <c r="DA32" s="29"/>
      <c r="DB32">
        <f>(DA32/$D$32)*$C$32</f>
        <v>0</v>
      </c>
      <c r="DC32">
        <f>DB32*('Important data + Explanation'!$J$2/(1/33))</f>
        <v>0</v>
      </c>
      <c r="DD32">
        <f t="shared" si="53"/>
        <v>0</v>
      </c>
      <c r="DE32" s="29"/>
      <c r="DF32">
        <f>(DE32/$D$32)*$C$32</f>
        <v>0</v>
      </c>
      <c r="DG32">
        <f>DF32*('Important data + Explanation'!$J$2/(1/33))</f>
        <v>0</v>
      </c>
      <c r="DH32">
        <f t="shared" si="54"/>
        <v>0</v>
      </c>
      <c r="DI32" s="29"/>
      <c r="DJ32">
        <f>(DI32/$D$32)*$C$32</f>
        <v>0</v>
      </c>
      <c r="DK32">
        <f>DJ32*('Important data + Explanation'!$J$2/(1/33))</f>
        <v>0</v>
      </c>
      <c r="DL32">
        <f t="shared" si="55"/>
        <v>0</v>
      </c>
      <c r="DM32" s="29"/>
      <c r="DN32">
        <f>(DM32/$D$32)*$C$32</f>
        <v>0</v>
      </c>
      <c r="DO32">
        <f>DN32*('Important data + Explanation'!$J$2/(1/33))</f>
        <v>0</v>
      </c>
      <c r="DP32">
        <f t="shared" si="56"/>
        <v>0</v>
      </c>
      <c r="DQ32" s="29"/>
      <c r="DR32">
        <f>(DQ32/$D$32)*$C$32</f>
        <v>0</v>
      </c>
      <c r="DS32">
        <f>DR32*('Important data + Explanation'!$J$2/(1/33))</f>
        <v>0</v>
      </c>
      <c r="DT32">
        <f t="shared" si="57"/>
        <v>0</v>
      </c>
      <c r="DU32" s="49"/>
      <c r="DV32" s="46"/>
      <c r="DW32" s="46"/>
      <c r="DX32" s="46"/>
      <c r="DY32" s="49"/>
      <c r="DZ32" s="46"/>
      <c r="EA32" s="46"/>
      <c r="EB32" s="46"/>
      <c r="EC32" s="49"/>
      <c r="ED32" s="46"/>
      <c r="EE32" s="46"/>
      <c r="EF32" s="46"/>
      <c r="EG32" s="49"/>
      <c r="EH32" s="46"/>
      <c r="EI32" s="46"/>
      <c r="EJ32" s="46"/>
      <c r="EK32" s="49"/>
      <c r="EL32" s="46"/>
      <c r="EM32" s="46"/>
      <c r="EN32" s="46"/>
      <c r="EO32" s="49"/>
      <c r="EP32" s="46"/>
      <c r="EQ32" s="46"/>
      <c r="ER32" s="46"/>
      <c r="ES32" s="49"/>
      <c r="ET32" s="46"/>
      <c r="EU32" s="46"/>
      <c r="EV32" s="46"/>
      <c r="EW32" s="49"/>
      <c r="EX32" s="46"/>
      <c r="EY32" s="46"/>
      <c r="EZ32" s="46"/>
      <c r="FA32" s="49"/>
      <c r="FB32" s="46"/>
      <c r="FC32" s="46"/>
      <c r="FD32" s="46"/>
      <c r="FE32" s="49"/>
      <c r="FF32" s="46"/>
      <c r="FG32" s="46"/>
      <c r="FH32" s="46"/>
      <c r="FI32" s="49"/>
      <c r="FJ32" s="46"/>
      <c r="FK32" s="46"/>
      <c r="FL32" s="46"/>
      <c r="FM32" s="49"/>
      <c r="FN32" s="46"/>
      <c r="FO32" s="46"/>
      <c r="FP32" s="46"/>
      <c r="FQ32" s="46"/>
      <c r="FR32" s="46"/>
    </row>
    <row r="33" spans="1:174" ht="25.5" x14ac:dyDescent="0.25">
      <c r="A33" s="16" t="s">
        <v>35</v>
      </c>
      <c r="B33" s="21">
        <v>2</v>
      </c>
      <c r="C33" s="22">
        <f>0.01*B33*'Important data + Explanation'!$B$9</f>
        <v>4.0666666666666664</v>
      </c>
      <c r="D33" s="27">
        <v>4859522</v>
      </c>
      <c r="E33" s="29"/>
      <c r="F33">
        <f>(E33/$D$33)*$C$33</f>
        <v>0</v>
      </c>
      <c r="G33">
        <f>F33*('Important data + Explanation'!$J$2/(1/33))</f>
        <v>0</v>
      </c>
      <c r="H33">
        <f t="shared" si="0"/>
        <v>0</v>
      </c>
      <c r="I33" s="6"/>
      <c r="J33">
        <f>(I33/$D$33)*$C$33</f>
        <v>0</v>
      </c>
      <c r="K33">
        <f>J33*('Important data + Explanation'!$J$2/(1/33))</f>
        <v>0</v>
      </c>
      <c r="L33">
        <f t="shared" si="1"/>
        <v>0</v>
      </c>
      <c r="M33" s="29"/>
      <c r="N33">
        <f>(M33/$D$33)*$C$33</f>
        <v>0</v>
      </c>
      <c r="O33">
        <f>N33*('Important data + Explanation'!$J$2/(1/33))</f>
        <v>0</v>
      </c>
      <c r="P33">
        <f t="shared" si="30"/>
        <v>0</v>
      </c>
      <c r="Q33" s="29"/>
      <c r="R33">
        <f>(Q33/$D$33)*$C$33</f>
        <v>0</v>
      </c>
      <c r="S33">
        <f>R33*('Important data + Explanation'!$J$2/(1/33))</f>
        <v>0</v>
      </c>
      <c r="T33">
        <f t="shared" si="31"/>
        <v>0</v>
      </c>
      <c r="U33" s="29"/>
      <c r="V33">
        <f>(U33/$D$33)*$C$33</f>
        <v>0</v>
      </c>
      <c r="W33">
        <f>V33*('Important data + Explanation'!$J$2/(1/33))</f>
        <v>0</v>
      </c>
      <c r="X33">
        <f t="shared" si="32"/>
        <v>0</v>
      </c>
      <c r="Y33" s="29"/>
      <c r="Z33">
        <f>(Y33/$D$33)*$C$33</f>
        <v>0</v>
      </c>
      <c r="AA33">
        <f>Z33*('Important data + Explanation'!$J$2/(1/33))</f>
        <v>0</v>
      </c>
      <c r="AB33">
        <f t="shared" si="33"/>
        <v>0</v>
      </c>
      <c r="AC33" s="29"/>
      <c r="AD33">
        <f>(AC33/$D$33)*$C$33</f>
        <v>0</v>
      </c>
      <c r="AE33">
        <f>AD33*('Important data + Explanation'!$J$2/(1/33))</f>
        <v>0</v>
      </c>
      <c r="AF33">
        <f t="shared" si="34"/>
        <v>0</v>
      </c>
      <c r="AG33" s="29"/>
      <c r="AH33">
        <f>(AG33/$D$33)*$C$33</f>
        <v>0</v>
      </c>
      <c r="AI33">
        <f>AH33*('Important data + Explanation'!$J$2/(1/33))</f>
        <v>0</v>
      </c>
      <c r="AJ33">
        <f t="shared" si="35"/>
        <v>0</v>
      </c>
      <c r="AK33" s="29"/>
      <c r="AL33">
        <f>(AK33/$D$33)*$C$33</f>
        <v>0</v>
      </c>
      <c r="AM33">
        <f>AL33*('Important data + Explanation'!$J$2/(1/33))</f>
        <v>0</v>
      </c>
      <c r="AN33">
        <f t="shared" si="36"/>
        <v>0</v>
      </c>
      <c r="AO33" s="29"/>
      <c r="AP33">
        <f>(AO33/$D$33)*$C$33</f>
        <v>0</v>
      </c>
      <c r="AQ33">
        <f>AP33*('Important data + Explanation'!$J$2/(1/33))</f>
        <v>0</v>
      </c>
      <c r="AR33">
        <f t="shared" si="37"/>
        <v>0</v>
      </c>
      <c r="AS33" s="29"/>
      <c r="AT33">
        <f>(AS33/$D$33)*$C$33</f>
        <v>0</v>
      </c>
      <c r="AU33">
        <f>AT33*('Important data + Explanation'!$J$2/(1/33))</f>
        <v>0</v>
      </c>
      <c r="AV33">
        <f t="shared" si="38"/>
        <v>0</v>
      </c>
      <c r="AW33" s="29"/>
      <c r="AX33">
        <f>(AW33/$D$33)*$C$33</f>
        <v>0</v>
      </c>
      <c r="AY33">
        <f>AX33*('Important data + Explanation'!$J$2/(1/33))</f>
        <v>0</v>
      </c>
      <c r="AZ33">
        <f t="shared" si="39"/>
        <v>0</v>
      </c>
      <c r="BA33" s="29"/>
      <c r="BB33">
        <f>(BA33/$D$33)*$C$33</f>
        <v>0</v>
      </c>
      <c r="BC33">
        <f>BB33*('Important data + Explanation'!$J$2/(1/33))</f>
        <v>0</v>
      </c>
      <c r="BD33">
        <f t="shared" si="40"/>
        <v>0</v>
      </c>
      <c r="BE33" s="29"/>
      <c r="BF33">
        <f>(BE33/$D$33)*$C$33</f>
        <v>0</v>
      </c>
      <c r="BG33">
        <f>BF33*('Important data + Explanation'!$J$2/(1/33))</f>
        <v>0</v>
      </c>
      <c r="BH33">
        <f t="shared" si="41"/>
        <v>0</v>
      </c>
      <c r="BI33" s="29"/>
      <c r="BJ33">
        <f>(BI33/$D$33)*$C$33</f>
        <v>0</v>
      </c>
      <c r="BK33">
        <f>BJ33*('Important data + Explanation'!$J$2/(1/33))</f>
        <v>0</v>
      </c>
      <c r="BL33">
        <f t="shared" si="42"/>
        <v>0</v>
      </c>
      <c r="BM33" s="29"/>
      <c r="BN33">
        <f>(BM33/$D$33)*$C$33</f>
        <v>0</v>
      </c>
      <c r="BO33">
        <f>BN33*('Important data + Explanation'!$J$2/(1/33))</f>
        <v>0</v>
      </c>
      <c r="BP33">
        <f t="shared" si="43"/>
        <v>0</v>
      </c>
      <c r="BQ33" s="29"/>
      <c r="BR33">
        <f>(BQ33/$D$33)*$C$33</f>
        <v>0</v>
      </c>
      <c r="BS33">
        <f>BR33*('Important data + Explanation'!$J$2/(1/33))</f>
        <v>0</v>
      </c>
      <c r="BT33">
        <f t="shared" si="44"/>
        <v>0</v>
      </c>
      <c r="BU33" s="29"/>
      <c r="BV33">
        <f>(BU33/$D$33)*$C$33</f>
        <v>0</v>
      </c>
      <c r="BW33">
        <f>BV33*('Important data + Explanation'!$J$2/(1/33))</f>
        <v>0</v>
      </c>
      <c r="BX33">
        <f t="shared" si="45"/>
        <v>0</v>
      </c>
      <c r="BY33" s="29"/>
      <c r="BZ33">
        <f>(BY33/$D$33)*$C$33</f>
        <v>0</v>
      </c>
      <c r="CA33">
        <f>BZ33*('Important data + Explanation'!$J$2/(1/33))</f>
        <v>0</v>
      </c>
      <c r="CB33">
        <f t="shared" si="46"/>
        <v>0</v>
      </c>
      <c r="CC33" s="29"/>
      <c r="CD33">
        <f>(CC33/$D$33)*$C$33</f>
        <v>0</v>
      </c>
      <c r="CE33">
        <f>CD33*('Important data + Explanation'!$J$2/(1/33))</f>
        <v>0</v>
      </c>
      <c r="CF33">
        <f t="shared" si="47"/>
        <v>0</v>
      </c>
      <c r="CG33" s="29"/>
      <c r="CH33">
        <f>(CG33/$D$33)*$C$33</f>
        <v>0</v>
      </c>
      <c r="CI33">
        <f>CH33*('Important data + Explanation'!$J$2/(1/33))</f>
        <v>0</v>
      </c>
      <c r="CJ33">
        <f t="shared" si="48"/>
        <v>0</v>
      </c>
      <c r="CK33" s="29"/>
      <c r="CL33">
        <f>(CK33/$D$33)*$C$33</f>
        <v>0</v>
      </c>
      <c r="CM33">
        <f>CL33*('Important data + Explanation'!$J$2/(1/33))</f>
        <v>0</v>
      </c>
      <c r="CN33">
        <f t="shared" si="49"/>
        <v>0</v>
      </c>
      <c r="CO33" s="29"/>
      <c r="CP33">
        <f>(CO33/$D$33)*$C$33</f>
        <v>0</v>
      </c>
      <c r="CQ33">
        <f>CP33*('Important data + Explanation'!$J$2/(1/33))</f>
        <v>0</v>
      </c>
      <c r="CR33">
        <f t="shared" si="50"/>
        <v>0</v>
      </c>
      <c r="CS33" s="29"/>
      <c r="CT33">
        <f>(CS33/$D$33)*$C$33</f>
        <v>0</v>
      </c>
      <c r="CU33">
        <f>CT33*('Important data + Explanation'!$J$2/(1/33))</f>
        <v>0</v>
      </c>
      <c r="CV33">
        <f t="shared" si="51"/>
        <v>0</v>
      </c>
      <c r="CW33" s="29"/>
      <c r="CX33">
        <f>(CW33/$D$33)*$C$33</f>
        <v>0</v>
      </c>
      <c r="CY33">
        <f>CX33*('Important data + Explanation'!$J$2/(1/33))</f>
        <v>0</v>
      </c>
      <c r="CZ33">
        <f t="shared" si="52"/>
        <v>0</v>
      </c>
      <c r="DA33" s="29"/>
      <c r="DB33">
        <f>(DA33/$D$33)*$C$33</f>
        <v>0</v>
      </c>
      <c r="DC33">
        <f>DB33*('Important data + Explanation'!$J$2/(1/33))</f>
        <v>0</v>
      </c>
      <c r="DD33">
        <f t="shared" si="53"/>
        <v>0</v>
      </c>
      <c r="DE33" s="29"/>
      <c r="DF33">
        <f>(DE33/$D$33)*$C$33</f>
        <v>0</v>
      </c>
      <c r="DG33">
        <f>DF33*('Important data + Explanation'!$J$2/(1/33))</f>
        <v>0</v>
      </c>
      <c r="DH33">
        <f t="shared" si="54"/>
        <v>0</v>
      </c>
      <c r="DI33" s="29"/>
      <c r="DJ33">
        <f>(DI33/$D$33)*$C$33</f>
        <v>0</v>
      </c>
      <c r="DK33">
        <f>DJ33*('Important data + Explanation'!$J$2/(1/33))</f>
        <v>0</v>
      </c>
      <c r="DL33">
        <f t="shared" si="55"/>
        <v>0</v>
      </c>
      <c r="DM33" s="29"/>
      <c r="DN33">
        <f>(DM33/$D$33)*$C$33</f>
        <v>0</v>
      </c>
      <c r="DO33">
        <f>DN33*('Important data + Explanation'!$J$2/(1/33))</f>
        <v>0</v>
      </c>
      <c r="DP33">
        <f t="shared" si="56"/>
        <v>0</v>
      </c>
      <c r="DQ33" s="29"/>
      <c r="DR33">
        <f>(DQ33/$D$33)*$C$33</f>
        <v>0</v>
      </c>
      <c r="DS33">
        <f>DR33*('Important data + Explanation'!$J$2/(1/33))</f>
        <v>0</v>
      </c>
      <c r="DT33">
        <f t="shared" si="57"/>
        <v>0</v>
      </c>
      <c r="DU33" s="49"/>
      <c r="DV33" s="46"/>
      <c r="DW33" s="46"/>
      <c r="DX33" s="46"/>
      <c r="DY33" s="49"/>
      <c r="DZ33" s="46"/>
      <c r="EA33" s="46"/>
      <c r="EB33" s="46"/>
      <c r="EC33" s="49"/>
      <c r="ED33" s="46"/>
      <c r="EE33" s="46"/>
      <c r="EF33" s="46"/>
      <c r="EG33" s="49"/>
      <c r="EH33" s="46"/>
      <c r="EI33" s="46"/>
      <c r="EJ33" s="46"/>
      <c r="EK33" s="49"/>
      <c r="EL33" s="46"/>
      <c r="EM33" s="46"/>
      <c r="EN33" s="46"/>
      <c r="EO33" s="49"/>
      <c r="EP33" s="46"/>
      <c r="EQ33" s="46"/>
      <c r="ER33" s="46"/>
      <c r="ES33" s="49"/>
      <c r="ET33" s="46"/>
      <c r="EU33" s="46"/>
      <c r="EV33" s="46"/>
      <c r="EW33" s="49"/>
      <c r="EX33" s="46"/>
      <c r="EY33" s="46"/>
      <c r="EZ33" s="46"/>
      <c r="FA33" s="49"/>
      <c r="FB33" s="46"/>
      <c r="FC33" s="46"/>
      <c r="FD33" s="46"/>
      <c r="FE33" s="49"/>
      <c r="FF33" s="46"/>
      <c r="FG33" s="46"/>
      <c r="FH33" s="46"/>
      <c r="FI33" s="49"/>
      <c r="FJ33" s="46"/>
      <c r="FK33" s="46"/>
      <c r="FL33" s="46"/>
      <c r="FM33" s="49"/>
      <c r="FN33" s="46"/>
      <c r="FO33" s="46"/>
      <c r="FP33" s="46"/>
      <c r="FQ33" s="46"/>
      <c r="FR33" s="46"/>
    </row>
    <row r="34" spans="1:174" x14ac:dyDescent="0.25">
      <c r="A34" s="16" t="s">
        <v>36</v>
      </c>
      <c r="B34" s="21">
        <v>2</v>
      </c>
      <c r="C34" s="22">
        <f>0.01*B34*'Important data + Explanation'!$B$9</f>
        <v>4.0666666666666664</v>
      </c>
      <c r="D34" s="27">
        <v>4460507.5999999996</v>
      </c>
      <c r="E34" s="29"/>
      <c r="F34">
        <f>(E34/$D$34)*$C$34</f>
        <v>0</v>
      </c>
      <c r="G34">
        <f>F34*('Important data + Explanation'!$J$2/(1/33))</f>
        <v>0</v>
      </c>
      <c r="H34">
        <f t="shared" si="0"/>
        <v>0</v>
      </c>
      <c r="I34" s="6"/>
      <c r="J34">
        <f>(I34/$D$34)*$C$34</f>
        <v>0</v>
      </c>
      <c r="K34">
        <f>J34*('Important data + Explanation'!$J$2/(1/33))</f>
        <v>0</v>
      </c>
      <c r="L34">
        <f t="shared" si="1"/>
        <v>0</v>
      </c>
      <c r="M34" s="29"/>
      <c r="N34">
        <f>(M34/$D$34)*$C$34</f>
        <v>0</v>
      </c>
      <c r="O34">
        <f>N34*('Important data + Explanation'!$J$2/(1/33))</f>
        <v>0</v>
      </c>
      <c r="P34">
        <f t="shared" si="30"/>
        <v>0</v>
      </c>
      <c r="Q34" s="29"/>
      <c r="R34">
        <f>(Q34/$D$34)*$C$34</f>
        <v>0</v>
      </c>
      <c r="S34">
        <f>R34*('Important data + Explanation'!$J$2/(1/33))</f>
        <v>0</v>
      </c>
      <c r="T34">
        <f t="shared" si="31"/>
        <v>0</v>
      </c>
      <c r="U34" s="29"/>
      <c r="V34">
        <f>(U34/$D$34)*$C$34</f>
        <v>0</v>
      </c>
      <c r="W34">
        <f>V34*('Important data + Explanation'!$J$2/(1/33))</f>
        <v>0</v>
      </c>
      <c r="X34">
        <f t="shared" si="32"/>
        <v>0</v>
      </c>
      <c r="Y34" s="29"/>
      <c r="Z34">
        <f>(Y34/$D$34)*$C$34</f>
        <v>0</v>
      </c>
      <c r="AA34">
        <f>Z34*('Important data + Explanation'!$J$2/(1/33))</f>
        <v>0</v>
      </c>
      <c r="AB34">
        <f t="shared" si="33"/>
        <v>0</v>
      </c>
      <c r="AC34" s="29"/>
      <c r="AD34">
        <f>(AC34/$D$34)*$C$34</f>
        <v>0</v>
      </c>
      <c r="AE34">
        <f>AD34*('Important data + Explanation'!$J$2/(1/33))</f>
        <v>0</v>
      </c>
      <c r="AF34">
        <f t="shared" si="34"/>
        <v>0</v>
      </c>
      <c r="AG34" s="29"/>
      <c r="AH34">
        <f>(AG34/$D$34)*$C$34</f>
        <v>0</v>
      </c>
      <c r="AI34">
        <f>AH34*('Important data + Explanation'!$J$2/(1/33))</f>
        <v>0</v>
      </c>
      <c r="AJ34">
        <f t="shared" si="35"/>
        <v>0</v>
      </c>
      <c r="AK34" s="29"/>
      <c r="AL34">
        <f>(AK34/$D$34)*$C$34</f>
        <v>0</v>
      </c>
      <c r="AM34">
        <f>AL34*('Important data + Explanation'!$J$2/(1/33))</f>
        <v>0</v>
      </c>
      <c r="AN34">
        <f t="shared" si="36"/>
        <v>0</v>
      </c>
      <c r="AO34" s="29"/>
      <c r="AP34">
        <f>(AO34/$D$34)*$C$34</f>
        <v>0</v>
      </c>
      <c r="AQ34">
        <f>AP34*('Important data + Explanation'!$J$2/(1/33))</f>
        <v>0</v>
      </c>
      <c r="AR34">
        <f t="shared" si="37"/>
        <v>0</v>
      </c>
      <c r="AS34" s="29"/>
      <c r="AT34">
        <f>(AS34/$D$34)*$C$34</f>
        <v>0</v>
      </c>
      <c r="AU34">
        <f>AT34*('Important data + Explanation'!$J$2/(1/33))</f>
        <v>0</v>
      </c>
      <c r="AV34">
        <f t="shared" si="38"/>
        <v>0</v>
      </c>
      <c r="AW34" s="29"/>
      <c r="AX34">
        <f>(AW34/$D$34)*$C$34</f>
        <v>0</v>
      </c>
      <c r="AY34">
        <f>AX34*('Important data + Explanation'!$J$2/(1/33))</f>
        <v>0</v>
      </c>
      <c r="AZ34">
        <f t="shared" si="39"/>
        <v>0</v>
      </c>
      <c r="BA34" s="29"/>
      <c r="BB34">
        <f>(BA34/$D$34)*$C$34</f>
        <v>0</v>
      </c>
      <c r="BC34">
        <f>BB34*('Important data + Explanation'!$J$2/(1/33))</f>
        <v>0</v>
      </c>
      <c r="BD34">
        <f t="shared" si="40"/>
        <v>0</v>
      </c>
      <c r="BE34" s="29"/>
      <c r="BF34">
        <f>(BE34/$D$34)*$C$34</f>
        <v>0</v>
      </c>
      <c r="BG34">
        <f>BF34*('Important data + Explanation'!$J$2/(1/33))</f>
        <v>0</v>
      </c>
      <c r="BH34">
        <f t="shared" si="41"/>
        <v>0</v>
      </c>
      <c r="BI34" s="29"/>
      <c r="BJ34">
        <f>(BI34/$D$34)*$C$34</f>
        <v>0</v>
      </c>
      <c r="BK34">
        <f>BJ34*('Important data + Explanation'!$J$2/(1/33))</f>
        <v>0</v>
      </c>
      <c r="BL34">
        <f t="shared" si="42"/>
        <v>0</v>
      </c>
      <c r="BM34" s="29"/>
      <c r="BN34">
        <f>(BM34/$D$34)*$C$34</f>
        <v>0</v>
      </c>
      <c r="BO34">
        <f>BN34*('Important data + Explanation'!$J$2/(1/33))</f>
        <v>0</v>
      </c>
      <c r="BP34">
        <f t="shared" si="43"/>
        <v>0</v>
      </c>
      <c r="BQ34" s="29"/>
      <c r="BR34">
        <f>(BQ34/$D$34)*$C$34</f>
        <v>0</v>
      </c>
      <c r="BS34">
        <f>BR34*('Important data + Explanation'!$J$2/(1/33))</f>
        <v>0</v>
      </c>
      <c r="BT34">
        <f t="shared" si="44"/>
        <v>0</v>
      </c>
      <c r="BU34" s="29"/>
      <c r="BV34">
        <f>(BU34/$D$34)*$C$34</f>
        <v>0</v>
      </c>
      <c r="BW34">
        <f>BV34*('Important data + Explanation'!$J$2/(1/33))</f>
        <v>0</v>
      </c>
      <c r="BX34">
        <f t="shared" si="45"/>
        <v>0</v>
      </c>
      <c r="BY34" s="29"/>
      <c r="BZ34">
        <f>(BY34/$D$34)*$C$34</f>
        <v>0</v>
      </c>
      <c r="CA34">
        <f>BZ34*('Important data + Explanation'!$J$2/(1/33))</f>
        <v>0</v>
      </c>
      <c r="CB34">
        <f t="shared" si="46"/>
        <v>0</v>
      </c>
      <c r="CC34" s="29"/>
      <c r="CD34">
        <f>(CC34/$D$34)*$C$34</f>
        <v>0</v>
      </c>
      <c r="CE34">
        <f>CD34*('Important data + Explanation'!$J$2/(1/33))</f>
        <v>0</v>
      </c>
      <c r="CF34">
        <f t="shared" si="47"/>
        <v>0</v>
      </c>
      <c r="CG34" s="29"/>
      <c r="CH34">
        <f>(CG34/$D$34)*$C$34</f>
        <v>0</v>
      </c>
      <c r="CI34">
        <f>CH34*('Important data + Explanation'!$J$2/(1/33))</f>
        <v>0</v>
      </c>
      <c r="CJ34">
        <f t="shared" si="48"/>
        <v>0</v>
      </c>
      <c r="CK34" s="29"/>
      <c r="CL34">
        <f>(CK34/$D$34)*$C$34</f>
        <v>0</v>
      </c>
      <c r="CM34">
        <f>CL34*('Important data + Explanation'!$J$2/(1/33))</f>
        <v>0</v>
      </c>
      <c r="CN34">
        <f t="shared" si="49"/>
        <v>0</v>
      </c>
      <c r="CO34" s="29"/>
      <c r="CP34">
        <f>(CO34/$D$34)*$C$34</f>
        <v>0</v>
      </c>
      <c r="CQ34">
        <f>CP34*('Important data + Explanation'!$J$2/(1/33))</f>
        <v>0</v>
      </c>
      <c r="CR34">
        <f t="shared" si="50"/>
        <v>0</v>
      </c>
      <c r="CS34" s="29"/>
      <c r="CT34">
        <f>(CS34/$D$34)*$C$34</f>
        <v>0</v>
      </c>
      <c r="CU34">
        <f>CT34*('Important data + Explanation'!$J$2/(1/33))</f>
        <v>0</v>
      </c>
      <c r="CV34">
        <f t="shared" si="51"/>
        <v>0</v>
      </c>
      <c r="CW34" s="29"/>
      <c r="CX34">
        <f>(CW34/$D$34)*$C$34</f>
        <v>0</v>
      </c>
      <c r="CY34">
        <f>CX34*('Important data + Explanation'!$J$2/(1/33))</f>
        <v>0</v>
      </c>
      <c r="CZ34">
        <f t="shared" si="52"/>
        <v>0</v>
      </c>
      <c r="DA34" s="29"/>
      <c r="DB34">
        <f>(DA34/$D$34)*$C$34</f>
        <v>0</v>
      </c>
      <c r="DC34">
        <f>DB34*('Important data + Explanation'!$J$2/(1/33))</f>
        <v>0</v>
      </c>
      <c r="DD34">
        <f t="shared" si="53"/>
        <v>0</v>
      </c>
      <c r="DE34" s="29"/>
      <c r="DF34">
        <f>(DE34/$D$34)*$C$34</f>
        <v>0</v>
      </c>
      <c r="DG34">
        <f>DF34*('Important data + Explanation'!$J$2/(1/33))</f>
        <v>0</v>
      </c>
      <c r="DH34">
        <f t="shared" si="54"/>
        <v>0</v>
      </c>
      <c r="DI34" s="29"/>
      <c r="DJ34">
        <f>(DI34/$D$34)*$C$34</f>
        <v>0</v>
      </c>
      <c r="DK34">
        <f>DJ34*('Important data + Explanation'!$J$2/(1/33))</f>
        <v>0</v>
      </c>
      <c r="DL34">
        <f t="shared" si="55"/>
        <v>0</v>
      </c>
      <c r="DM34" s="29"/>
      <c r="DN34">
        <f>(DM34/$D$34)*$C$34</f>
        <v>0</v>
      </c>
      <c r="DO34">
        <f>DN34*('Important data + Explanation'!$J$2/(1/33))</f>
        <v>0</v>
      </c>
      <c r="DP34">
        <f t="shared" si="56"/>
        <v>0</v>
      </c>
      <c r="DQ34" s="29"/>
      <c r="DR34">
        <f>(DQ34/$D$34)*$C$34</f>
        <v>0</v>
      </c>
      <c r="DS34">
        <f>DR34*('Important data + Explanation'!$J$2/(1/33))</f>
        <v>0</v>
      </c>
      <c r="DT34">
        <f t="shared" si="57"/>
        <v>0</v>
      </c>
      <c r="DU34" s="49"/>
      <c r="DV34" s="46"/>
      <c r="DW34" s="46"/>
      <c r="DX34" s="46"/>
      <c r="DY34" s="49"/>
      <c r="DZ34" s="46"/>
      <c r="EA34" s="46"/>
      <c r="EB34" s="46"/>
      <c r="EC34" s="49"/>
      <c r="ED34" s="46"/>
      <c r="EE34" s="46"/>
      <c r="EF34" s="46"/>
      <c r="EG34" s="49"/>
      <c r="EH34" s="46"/>
      <c r="EI34" s="46"/>
      <c r="EJ34" s="46"/>
      <c r="EK34" s="49"/>
      <c r="EL34" s="46"/>
      <c r="EM34" s="46"/>
      <c r="EN34" s="46"/>
      <c r="EO34" s="49"/>
      <c r="EP34" s="46"/>
      <c r="EQ34" s="46"/>
      <c r="ER34" s="46"/>
      <c r="ES34" s="49"/>
      <c r="ET34" s="46"/>
      <c r="EU34" s="46"/>
      <c r="EV34" s="46"/>
      <c r="EW34" s="49"/>
      <c r="EX34" s="46"/>
      <c r="EY34" s="46"/>
      <c r="EZ34" s="46"/>
      <c r="FA34" s="49"/>
      <c r="FB34" s="46"/>
      <c r="FC34" s="46"/>
      <c r="FD34" s="46"/>
      <c r="FE34" s="49"/>
      <c r="FF34" s="46"/>
      <c r="FG34" s="46"/>
      <c r="FH34" s="46"/>
      <c r="FI34" s="49"/>
      <c r="FJ34" s="46"/>
      <c r="FK34" s="46"/>
      <c r="FL34" s="46"/>
      <c r="FM34" s="49"/>
      <c r="FN34" s="46"/>
      <c r="FO34" s="46"/>
      <c r="FP34" s="46"/>
      <c r="FQ34" s="46"/>
      <c r="FR34" s="46"/>
    </row>
    <row r="35" spans="1:174" x14ac:dyDescent="0.25">
      <c r="A35" s="16" t="s">
        <v>37</v>
      </c>
      <c r="B35" s="21">
        <v>2</v>
      </c>
      <c r="C35" s="22">
        <f>0.01*B35*'Important data + Explanation'!$B$9</f>
        <v>4.0666666666666664</v>
      </c>
      <c r="D35" s="27">
        <v>2953653.4</v>
      </c>
      <c r="E35" s="29"/>
      <c r="F35">
        <f>(E35/$D$35)*$C$35</f>
        <v>0</v>
      </c>
      <c r="G35">
        <f>F35*('Important data + Explanation'!$J$2/(1/33))</f>
        <v>0</v>
      </c>
      <c r="H35">
        <f t="shared" si="0"/>
        <v>0</v>
      </c>
      <c r="I35" s="6"/>
      <c r="J35">
        <f>(I35/$D$35)*$C$35</f>
        <v>0</v>
      </c>
      <c r="K35">
        <f>J35*('Important data + Explanation'!$J$2/(1/33))</f>
        <v>0</v>
      </c>
      <c r="L35">
        <f t="shared" si="1"/>
        <v>0</v>
      </c>
      <c r="M35" s="29"/>
      <c r="N35">
        <f>(M35/$D$35)*$C$35</f>
        <v>0</v>
      </c>
      <c r="O35">
        <f>N35*('Important data + Explanation'!$J$2/(1/33))</f>
        <v>0</v>
      </c>
      <c r="P35">
        <f t="shared" si="30"/>
        <v>0</v>
      </c>
      <c r="Q35" s="29"/>
      <c r="R35">
        <f>(Q35/$D$35)*$C$35</f>
        <v>0</v>
      </c>
      <c r="S35">
        <f>R35*('Important data + Explanation'!$J$2/(1/33))</f>
        <v>0</v>
      </c>
      <c r="T35">
        <f t="shared" si="31"/>
        <v>0</v>
      </c>
      <c r="U35" s="29"/>
      <c r="V35">
        <f>(U35/$D$35)*$C$35</f>
        <v>0</v>
      </c>
      <c r="W35">
        <f>V35*('Important data + Explanation'!$J$2/(1/33))</f>
        <v>0</v>
      </c>
      <c r="X35">
        <f t="shared" si="32"/>
        <v>0</v>
      </c>
      <c r="Y35" s="29"/>
      <c r="Z35">
        <f>(Y35/$D$35)*$C$35</f>
        <v>0</v>
      </c>
      <c r="AA35">
        <f>Z35*('Important data + Explanation'!$J$2/(1/33))</f>
        <v>0</v>
      </c>
      <c r="AB35">
        <f t="shared" si="33"/>
        <v>0</v>
      </c>
      <c r="AC35" s="29"/>
      <c r="AD35">
        <f>(AC35/$D$35)*$C$35</f>
        <v>0</v>
      </c>
      <c r="AE35">
        <f>AD35*('Important data + Explanation'!$J$2/(1/33))</f>
        <v>0</v>
      </c>
      <c r="AF35">
        <f t="shared" si="34"/>
        <v>0</v>
      </c>
      <c r="AG35" s="29"/>
      <c r="AH35">
        <f>(AG35/$D$35)*$C$35</f>
        <v>0</v>
      </c>
      <c r="AI35">
        <f>AH35*('Important data + Explanation'!$J$2/(1/33))</f>
        <v>0</v>
      </c>
      <c r="AJ35">
        <f t="shared" si="35"/>
        <v>0</v>
      </c>
      <c r="AK35" s="29"/>
      <c r="AL35">
        <f>(AK35/$D$35)*$C$35</f>
        <v>0</v>
      </c>
      <c r="AM35">
        <f>AL35*('Important data + Explanation'!$J$2/(1/33))</f>
        <v>0</v>
      </c>
      <c r="AN35">
        <f t="shared" si="36"/>
        <v>0</v>
      </c>
      <c r="AO35" s="29"/>
      <c r="AP35">
        <f>(AO35/$D$35)*$C$35</f>
        <v>0</v>
      </c>
      <c r="AQ35">
        <f>AP35*('Important data + Explanation'!$J$2/(1/33))</f>
        <v>0</v>
      </c>
      <c r="AR35">
        <f t="shared" si="37"/>
        <v>0</v>
      </c>
      <c r="AS35" s="29"/>
      <c r="AT35">
        <f>(AS35/$D$35)*$C$35</f>
        <v>0</v>
      </c>
      <c r="AU35">
        <f>AT35*('Important data + Explanation'!$J$2/(1/33))</f>
        <v>0</v>
      </c>
      <c r="AV35">
        <f t="shared" si="38"/>
        <v>0</v>
      </c>
      <c r="AW35" s="29"/>
      <c r="AX35">
        <f>(AW35/$D$35)*$C$35</f>
        <v>0</v>
      </c>
      <c r="AY35">
        <f>AX35*('Important data + Explanation'!$J$2/(1/33))</f>
        <v>0</v>
      </c>
      <c r="AZ35">
        <f t="shared" si="39"/>
        <v>0</v>
      </c>
      <c r="BA35" s="29"/>
      <c r="BB35">
        <f>(BA35/$D$35)*$C$35</f>
        <v>0</v>
      </c>
      <c r="BC35">
        <f>BB35*('Important data + Explanation'!$J$2/(1/33))</f>
        <v>0</v>
      </c>
      <c r="BD35">
        <f t="shared" si="40"/>
        <v>0</v>
      </c>
      <c r="BE35" s="29"/>
      <c r="BF35">
        <f>(BE35/$D$35)*$C$35</f>
        <v>0</v>
      </c>
      <c r="BG35">
        <f>BF35*('Important data + Explanation'!$J$2/(1/33))</f>
        <v>0</v>
      </c>
      <c r="BH35">
        <f t="shared" si="41"/>
        <v>0</v>
      </c>
      <c r="BI35" s="29"/>
      <c r="BJ35">
        <f>(BI35/$D$35)*$C$35</f>
        <v>0</v>
      </c>
      <c r="BK35">
        <f>BJ35*('Important data + Explanation'!$J$2/(1/33))</f>
        <v>0</v>
      </c>
      <c r="BL35">
        <f t="shared" si="42"/>
        <v>0</v>
      </c>
      <c r="BM35" s="29"/>
      <c r="BN35">
        <f>(BM35/$D$35)*$C$35</f>
        <v>0</v>
      </c>
      <c r="BO35">
        <f>BN35*('Important data + Explanation'!$J$2/(1/33))</f>
        <v>0</v>
      </c>
      <c r="BP35">
        <f t="shared" si="43"/>
        <v>0</v>
      </c>
      <c r="BQ35" s="29"/>
      <c r="BR35">
        <f>(BQ35/$D$35)*$C$35</f>
        <v>0</v>
      </c>
      <c r="BS35">
        <f>BR35*('Important data + Explanation'!$J$2/(1/33))</f>
        <v>0</v>
      </c>
      <c r="BT35">
        <f t="shared" si="44"/>
        <v>0</v>
      </c>
      <c r="BU35" s="29"/>
      <c r="BV35">
        <f>(BU35/$D$35)*$C$35</f>
        <v>0</v>
      </c>
      <c r="BW35">
        <f>BV35*('Important data + Explanation'!$J$2/(1/33))</f>
        <v>0</v>
      </c>
      <c r="BX35">
        <f t="shared" si="45"/>
        <v>0</v>
      </c>
      <c r="BY35" s="29"/>
      <c r="BZ35">
        <f>(BY35/$D$35)*$C$35</f>
        <v>0</v>
      </c>
      <c r="CA35">
        <f>BZ35*('Important data + Explanation'!$J$2/(1/33))</f>
        <v>0</v>
      </c>
      <c r="CB35">
        <f t="shared" si="46"/>
        <v>0</v>
      </c>
      <c r="CC35" s="29"/>
      <c r="CD35">
        <f>(CC35/$D$35)*$C$35</f>
        <v>0</v>
      </c>
      <c r="CE35">
        <f>CD35*('Important data + Explanation'!$J$2/(1/33))</f>
        <v>0</v>
      </c>
      <c r="CF35">
        <f t="shared" si="47"/>
        <v>0</v>
      </c>
      <c r="CG35" s="29"/>
      <c r="CH35">
        <f>(CG35/$D$35)*$C$35</f>
        <v>0</v>
      </c>
      <c r="CI35">
        <f>CH35*('Important data + Explanation'!$J$2/(1/33))</f>
        <v>0</v>
      </c>
      <c r="CJ35">
        <f t="shared" si="48"/>
        <v>0</v>
      </c>
      <c r="CK35" s="29"/>
      <c r="CL35">
        <f>(CK35/$D$35)*$C$35</f>
        <v>0</v>
      </c>
      <c r="CM35">
        <f>CL35*('Important data + Explanation'!$J$2/(1/33))</f>
        <v>0</v>
      </c>
      <c r="CN35">
        <f t="shared" si="49"/>
        <v>0</v>
      </c>
      <c r="CO35" s="29"/>
      <c r="CP35">
        <f>(CO35/$D$35)*$C$35</f>
        <v>0</v>
      </c>
      <c r="CQ35">
        <f>CP35*('Important data + Explanation'!$J$2/(1/33))</f>
        <v>0</v>
      </c>
      <c r="CR35">
        <f t="shared" si="50"/>
        <v>0</v>
      </c>
      <c r="CS35" s="29"/>
      <c r="CT35">
        <f>(CS35/$D$35)*$C$35</f>
        <v>0</v>
      </c>
      <c r="CU35">
        <f>CT35*('Important data + Explanation'!$J$2/(1/33))</f>
        <v>0</v>
      </c>
      <c r="CV35">
        <f t="shared" si="51"/>
        <v>0</v>
      </c>
      <c r="CW35" s="29"/>
      <c r="CX35">
        <f>(CW35/$D$35)*$C$35</f>
        <v>0</v>
      </c>
      <c r="CY35">
        <f>CX35*('Important data + Explanation'!$J$2/(1/33))</f>
        <v>0</v>
      </c>
      <c r="CZ35">
        <f t="shared" si="52"/>
        <v>0</v>
      </c>
      <c r="DA35" s="29"/>
      <c r="DB35">
        <f>(DA35/$D$35)*$C$35</f>
        <v>0</v>
      </c>
      <c r="DC35">
        <f>DB35*('Important data + Explanation'!$J$2/(1/33))</f>
        <v>0</v>
      </c>
      <c r="DD35">
        <f t="shared" si="53"/>
        <v>0</v>
      </c>
      <c r="DE35" s="29"/>
      <c r="DF35">
        <f>(DE35/$D$35)*$C$35</f>
        <v>0</v>
      </c>
      <c r="DG35">
        <f>DF35*('Important data + Explanation'!$J$2/(1/33))</f>
        <v>0</v>
      </c>
      <c r="DH35">
        <f t="shared" si="54"/>
        <v>0</v>
      </c>
      <c r="DI35" s="29"/>
      <c r="DJ35">
        <f>(DI35/$D$35)*$C$35</f>
        <v>0</v>
      </c>
      <c r="DK35">
        <f>DJ35*('Important data + Explanation'!$J$2/(1/33))</f>
        <v>0</v>
      </c>
      <c r="DL35">
        <f t="shared" si="55"/>
        <v>0</v>
      </c>
      <c r="DM35" s="29"/>
      <c r="DN35">
        <f>(DM35/$D$35)*$C$35</f>
        <v>0</v>
      </c>
      <c r="DO35">
        <f>DN35*('Important data + Explanation'!$J$2/(1/33))</f>
        <v>0</v>
      </c>
      <c r="DP35">
        <f t="shared" si="56"/>
        <v>0</v>
      </c>
      <c r="DQ35" s="29"/>
      <c r="DR35">
        <f>(DQ35/$D$35)*$C$35</f>
        <v>0</v>
      </c>
      <c r="DS35">
        <f>DR35*('Important data + Explanation'!$J$2/(1/33))</f>
        <v>0</v>
      </c>
      <c r="DT35">
        <f t="shared" si="57"/>
        <v>0</v>
      </c>
      <c r="DU35" s="49"/>
      <c r="DV35" s="46"/>
      <c r="DW35" s="46"/>
      <c r="DX35" s="46"/>
      <c r="DY35" s="49"/>
      <c r="DZ35" s="46"/>
      <c r="EA35" s="46"/>
      <c r="EB35" s="46"/>
      <c r="EC35" s="49"/>
      <c r="ED35" s="46"/>
      <c r="EE35" s="46"/>
      <c r="EF35" s="46"/>
      <c r="EG35" s="49"/>
      <c r="EH35" s="46"/>
      <c r="EI35" s="46"/>
      <c r="EJ35" s="46"/>
      <c r="EK35" s="49"/>
      <c r="EL35" s="46"/>
      <c r="EM35" s="46"/>
      <c r="EN35" s="46"/>
      <c r="EO35" s="49"/>
      <c r="EP35" s="46"/>
      <c r="EQ35" s="46"/>
      <c r="ER35" s="46"/>
      <c r="ES35" s="49"/>
      <c r="ET35" s="46"/>
      <c r="EU35" s="46"/>
      <c r="EV35" s="46"/>
      <c r="EW35" s="49"/>
      <c r="EX35" s="46"/>
      <c r="EY35" s="46"/>
      <c r="EZ35" s="46"/>
      <c r="FA35" s="49"/>
      <c r="FB35" s="46"/>
      <c r="FC35" s="46"/>
      <c r="FD35" s="46"/>
      <c r="FE35" s="49"/>
      <c r="FF35" s="46"/>
      <c r="FG35" s="46"/>
      <c r="FH35" s="46"/>
      <c r="FI35" s="49"/>
      <c r="FJ35" s="46"/>
      <c r="FK35" s="46"/>
      <c r="FL35" s="46"/>
      <c r="FM35" s="49"/>
      <c r="FN35" s="46"/>
      <c r="FO35" s="46"/>
      <c r="FP35" s="46"/>
      <c r="FQ35" s="46"/>
      <c r="FR35" s="46"/>
    </row>
    <row r="36" spans="1:174" x14ac:dyDescent="0.25">
      <c r="A36" s="16" t="s">
        <v>38</v>
      </c>
      <c r="B36" s="21">
        <v>4</v>
      </c>
      <c r="C36" s="22">
        <f>0.01*B36*'Important data + Explanation'!$B$9</f>
        <v>8.1333333333333329</v>
      </c>
      <c r="D36" s="27">
        <v>4596000.4000000004</v>
      </c>
      <c r="E36" s="29"/>
      <c r="F36">
        <f>(E36/$D$36)*$C$36</f>
        <v>0</v>
      </c>
      <c r="G36">
        <f>F36*('Important data + Explanation'!$J$2/(1/33))</f>
        <v>0</v>
      </c>
      <c r="H36">
        <f t="shared" si="0"/>
        <v>0</v>
      </c>
      <c r="I36" s="6"/>
      <c r="J36">
        <f>(I36/$D$36)*$C$36</f>
        <v>0</v>
      </c>
      <c r="K36">
        <f>J36*('Important data + Explanation'!$J$2/(1/33))</f>
        <v>0</v>
      </c>
      <c r="L36">
        <f t="shared" si="1"/>
        <v>0</v>
      </c>
      <c r="M36" s="29"/>
      <c r="N36">
        <f>(M36/$D$36)*$C$36</f>
        <v>0</v>
      </c>
      <c r="O36">
        <f>N36*('Important data + Explanation'!$J$2/(1/33))</f>
        <v>0</v>
      </c>
      <c r="P36">
        <f t="shared" si="30"/>
        <v>0</v>
      </c>
      <c r="Q36" s="29"/>
      <c r="R36">
        <f>(Q36/$D$36)*$C$36</f>
        <v>0</v>
      </c>
      <c r="S36">
        <f>R36*('Important data + Explanation'!$J$2/(1/33))</f>
        <v>0</v>
      </c>
      <c r="T36">
        <f t="shared" si="31"/>
        <v>0</v>
      </c>
      <c r="U36" s="29"/>
      <c r="V36">
        <f>(U36/$D$36)*$C$36</f>
        <v>0</v>
      </c>
      <c r="W36">
        <f>V36*('Important data + Explanation'!$J$2/(1/33))</f>
        <v>0</v>
      </c>
      <c r="X36">
        <f t="shared" si="32"/>
        <v>0</v>
      </c>
      <c r="Y36" s="29"/>
      <c r="Z36">
        <f>(Y36/$D$36)*$C$36</f>
        <v>0</v>
      </c>
      <c r="AA36">
        <f>Z36*('Important data + Explanation'!$J$2/(1/33))</f>
        <v>0</v>
      </c>
      <c r="AB36">
        <f t="shared" si="33"/>
        <v>0</v>
      </c>
      <c r="AC36" s="29"/>
      <c r="AD36">
        <f>(AC36/$D$36)*$C$36</f>
        <v>0</v>
      </c>
      <c r="AE36">
        <f>AD36*('Important data + Explanation'!$J$2/(1/33))</f>
        <v>0</v>
      </c>
      <c r="AF36">
        <f t="shared" si="34"/>
        <v>0</v>
      </c>
      <c r="AG36" s="29"/>
      <c r="AH36">
        <f>(AG36/$D$36)*$C$36</f>
        <v>0</v>
      </c>
      <c r="AI36">
        <f>AH36*('Important data + Explanation'!$J$2/(1/33))</f>
        <v>0</v>
      </c>
      <c r="AJ36">
        <f t="shared" si="35"/>
        <v>0</v>
      </c>
      <c r="AK36" s="29"/>
      <c r="AL36">
        <f>(AK36/$D$36)*$C$36</f>
        <v>0</v>
      </c>
      <c r="AM36">
        <f>AL36*('Important data + Explanation'!$J$2/(1/33))</f>
        <v>0</v>
      </c>
      <c r="AN36">
        <f t="shared" si="36"/>
        <v>0</v>
      </c>
      <c r="AO36" s="29"/>
      <c r="AP36">
        <f>(AO36/$D$36)*$C$36</f>
        <v>0</v>
      </c>
      <c r="AQ36">
        <f>AP36*('Important data + Explanation'!$J$2/(1/33))</f>
        <v>0</v>
      </c>
      <c r="AR36">
        <f t="shared" si="37"/>
        <v>0</v>
      </c>
      <c r="AS36" s="29"/>
      <c r="AT36">
        <f>(AS36/$D$36)*$C$36</f>
        <v>0</v>
      </c>
      <c r="AU36">
        <f>AT36*('Important data + Explanation'!$J$2/(1/33))</f>
        <v>0</v>
      </c>
      <c r="AV36">
        <f t="shared" si="38"/>
        <v>0</v>
      </c>
      <c r="AW36" s="29"/>
      <c r="AX36">
        <f>(AW36/$D$36)*$C$36</f>
        <v>0</v>
      </c>
      <c r="AY36">
        <f>AX36*('Important data + Explanation'!$J$2/(1/33))</f>
        <v>0</v>
      </c>
      <c r="AZ36">
        <f t="shared" si="39"/>
        <v>0</v>
      </c>
      <c r="BA36" s="29"/>
      <c r="BB36">
        <f>(BA36/$D$36)*$C$36</f>
        <v>0</v>
      </c>
      <c r="BC36">
        <f>BB36*('Important data + Explanation'!$J$2/(1/33))</f>
        <v>0</v>
      </c>
      <c r="BD36">
        <f t="shared" si="40"/>
        <v>0</v>
      </c>
      <c r="BE36" s="29"/>
      <c r="BF36">
        <f>(BE36/$D$36)*$C$36</f>
        <v>0</v>
      </c>
      <c r="BG36">
        <f>BF36*('Important data + Explanation'!$J$2/(1/33))</f>
        <v>0</v>
      </c>
      <c r="BH36">
        <f t="shared" si="41"/>
        <v>0</v>
      </c>
      <c r="BI36" s="29"/>
      <c r="BJ36">
        <f>(BI36/$D$36)*$C$36</f>
        <v>0</v>
      </c>
      <c r="BK36">
        <f>BJ36*('Important data + Explanation'!$J$2/(1/33))</f>
        <v>0</v>
      </c>
      <c r="BL36">
        <f t="shared" si="42"/>
        <v>0</v>
      </c>
      <c r="BM36" s="29"/>
      <c r="BN36">
        <f>(BM36/$D$36)*$C$36</f>
        <v>0</v>
      </c>
      <c r="BO36">
        <f>BN36*('Important data + Explanation'!$J$2/(1/33))</f>
        <v>0</v>
      </c>
      <c r="BP36">
        <f t="shared" si="43"/>
        <v>0</v>
      </c>
      <c r="BQ36" s="29"/>
      <c r="BR36">
        <f>(BQ36/$D$36)*$C$36</f>
        <v>0</v>
      </c>
      <c r="BS36">
        <f>BR36*('Important data + Explanation'!$J$2/(1/33))</f>
        <v>0</v>
      </c>
      <c r="BT36">
        <f t="shared" si="44"/>
        <v>0</v>
      </c>
      <c r="BU36" s="29"/>
      <c r="BV36">
        <f>(BU36/$D$36)*$C$36</f>
        <v>0</v>
      </c>
      <c r="BW36">
        <f>BV36*('Important data + Explanation'!$J$2/(1/33))</f>
        <v>0</v>
      </c>
      <c r="BX36">
        <f t="shared" si="45"/>
        <v>0</v>
      </c>
      <c r="BY36" s="29"/>
      <c r="BZ36">
        <f>(BY36/$D$36)*$C$36</f>
        <v>0</v>
      </c>
      <c r="CA36">
        <f>BZ36*('Important data + Explanation'!$J$2/(1/33))</f>
        <v>0</v>
      </c>
      <c r="CB36">
        <f t="shared" si="46"/>
        <v>0</v>
      </c>
      <c r="CC36" s="29"/>
      <c r="CD36">
        <f>(CC36/$D$36)*$C$36</f>
        <v>0</v>
      </c>
      <c r="CE36">
        <f>CD36*('Important data + Explanation'!$J$2/(1/33))</f>
        <v>0</v>
      </c>
      <c r="CF36">
        <f t="shared" si="47"/>
        <v>0</v>
      </c>
      <c r="CG36" s="29"/>
      <c r="CH36">
        <f>(CG36/$D$36)*$C$36</f>
        <v>0</v>
      </c>
      <c r="CI36">
        <f>CH36*('Important data + Explanation'!$J$2/(1/33))</f>
        <v>0</v>
      </c>
      <c r="CJ36">
        <f t="shared" si="48"/>
        <v>0</v>
      </c>
      <c r="CK36" s="29"/>
      <c r="CL36">
        <f>(CK36/$D$36)*$C$36</f>
        <v>0</v>
      </c>
      <c r="CM36">
        <f>CL36*('Important data + Explanation'!$J$2/(1/33))</f>
        <v>0</v>
      </c>
      <c r="CN36">
        <f t="shared" si="49"/>
        <v>0</v>
      </c>
      <c r="CO36" s="29"/>
      <c r="CP36">
        <f>(CO36/$D$36)*$C$36</f>
        <v>0</v>
      </c>
      <c r="CQ36">
        <f>CP36*('Important data + Explanation'!$J$2/(1/33))</f>
        <v>0</v>
      </c>
      <c r="CR36">
        <f t="shared" si="50"/>
        <v>0</v>
      </c>
      <c r="CS36" s="29"/>
      <c r="CT36">
        <f>(CS36/$D$36)*$C$36</f>
        <v>0</v>
      </c>
      <c r="CU36">
        <f>CT36*('Important data + Explanation'!$J$2/(1/33))</f>
        <v>0</v>
      </c>
      <c r="CV36">
        <f t="shared" si="51"/>
        <v>0</v>
      </c>
      <c r="CW36" s="29"/>
      <c r="CX36">
        <f>(CW36/$D$36)*$C$36</f>
        <v>0</v>
      </c>
      <c r="CY36">
        <f>CX36*('Important data + Explanation'!$J$2/(1/33))</f>
        <v>0</v>
      </c>
      <c r="CZ36">
        <f t="shared" si="52"/>
        <v>0</v>
      </c>
      <c r="DA36" s="29"/>
      <c r="DB36">
        <f>(DA36/$D$36)*$C$36</f>
        <v>0</v>
      </c>
      <c r="DC36">
        <f>DB36*('Important data + Explanation'!$J$2/(1/33))</f>
        <v>0</v>
      </c>
      <c r="DD36">
        <f t="shared" si="53"/>
        <v>0</v>
      </c>
      <c r="DE36" s="29"/>
      <c r="DF36">
        <f>(DE36/$D$36)*$C$36</f>
        <v>0</v>
      </c>
      <c r="DG36">
        <f>DF36*('Important data + Explanation'!$J$2/(1/33))</f>
        <v>0</v>
      </c>
      <c r="DH36">
        <f t="shared" si="54"/>
        <v>0</v>
      </c>
      <c r="DI36" s="29"/>
      <c r="DJ36">
        <f>(DI36/$D$36)*$C$36</f>
        <v>0</v>
      </c>
      <c r="DK36">
        <f>DJ36*('Important data + Explanation'!$J$2/(1/33))</f>
        <v>0</v>
      </c>
      <c r="DL36">
        <f t="shared" si="55"/>
        <v>0</v>
      </c>
      <c r="DM36" s="29"/>
      <c r="DN36">
        <f>(DM36/$D$36)*$C$36</f>
        <v>0</v>
      </c>
      <c r="DO36">
        <f>DN36*('Important data + Explanation'!$J$2/(1/33))</f>
        <v>0</v>
      </c>
      <c r="DP36">
        <f t="shared" si="56"/>
        <v>0</v>
      </c>
      <c r="DQ36" s="29"/>
      <c r="DR36">
        <f>(DQ36/$D$36)*$C$36</f>
        <v>0</v>
      </c>
      <c r="DS36">
        <f>DR36*('Important data + Explanation'!$J$2/(1/33))</f>
        <v>0</v>
      </c>
      <c r="DT36">
        <f t="shared" si="57"/>
        <v>0</v>
      </c>
      <c r="DU36" s="49"/>
      <c r="DV36" s="46"/>
      <c r="DW36" s="46"/>
      <c r="DX36" s="46"/>
      <c r="DY36" s="49"/>
      <c r="DZ36" s="46"/>
      <c r="EA36" s="46"/>
      <c r="EB36" s="46"/>
      <c r="EC36" s="49"/>
      <c r="ED36" s="46"/>
      <c r="EE36" s="46"/>
      <c r="EF36" s="46"/>
      <c r="EG36" s="49"/>
      <c r="EH36" s="46"/>
      <c r="EI36" s="46"/>
      <c r="EJ36" s="46"/>
      <c r="EK36" s="49"/>
      <c r="EL36" s="46"/>
      <c r="EM36" s="46"/>
      <c r="EN36" s="46"/>
      <c r="EO36" s="49"/>
      <c r="EP36" s="46"/>
      <c r="EQ36" s="46"/>
      <c r="ER36" s="46"/>
      <c r="ES36" s="49"/>
      <c r="ET36" s="46"/>
      <c r="EU36" s="46"/>
      <c r="EV36" s="46"/>
      <c r="EW36" s="49"/>
      <c r="EX36" s="46"/>
      <c r="EY36" s="46"/>
      <c r="EZ36" s="46"/>
      <c r="FA36" s="49"/>
      <c r="FB36" s="46"/>
      <c r="FC36" s="46"/>
      <c r="FD36" s="46"/>
      <c r="FE36" s="49"/>
      <c r="FF36" s="46"/>
      <c r="FG36" s="46"/>
      <c r="FH36" s="46"/>
      <c r="FI36" s="49"/>
      <c r="FJ36" s="46"/>
      <c r="FK36" s="46"/>
      <c r="FL36" s="46"/>
      <c r="FM36" s="49"/>
      <c r="FN36" s="46"/>
      <c r="FO36" s="46"/>
      <c r="FP36" s="46"/>
      <c r="FQ36" s="46"/>
      <c r="FR36" s="46"/>
    </row>
    <row r="37" spans="1:174" x14ac:dyDescent="0.25">
      <c r="A37" s="16" t="s">
        <v>39</v>
      </c>
      <c r="B37" s="21">
        <v>2</v>
      </c>
      <c r="C37" s="22">
        <f>0.01*B37*'Important data + Explanation'!$B$9</f>
        <v>4.0666666666666664</v>
      </c>
      <c r="D37" s="27">
        <v>7084519.7999999998</v>
      </c>
      <c r="E37" s="29"/>
      <c r="F37">
        <f>(E37/$D$37)*$C$37</f>
        <v>0</v>
      </c>
      <c r="G37">
        <f>F37*('Important data + Explanation'!$J$2/(1/33))</f>
        <v>0</v>
      </c>
      <c r="H37">
        <f t="shared" si="0"/>
        <v>0</v>
      </c>
      <c r="I37" s="6"/>
      <c r="J37">
        <f>(I37/$D$37)*$C$37</f>
        <v>0</v>
      </c>
      <c r="K37">
        <f>J37*('Important data + Explanation'!$J$2/(1/33))</f>
        <v>0</v>
      </c>
      <c r="L37">
        <f t="shared" si="1"/>
        <v>0</v>
      </c>
      <c r="M37" s="29"/>
      <c r="N37">
        <f>(M37/$D$37)*$C$37</f>
        <v>0</v>
      </c>
      <c r="O37">
        <f>N37*('Important data + Explanation'!$J$2/(1/33))</f>
        <v>0</v>
      </c>
      <c r="P37">
        <f t="shared" si="30"/>
        <v>0</v>
      </c>
      <c r="Q37" s="29"/>
      <c r="R37">
        <f>(Q37/$D$37)*$C$37</f>
        <v>0</v>
      </c>
      <c r="S37">
        <f>R37*('Important data + Explanation'!$J$2/(1/33))</f>
        <v>0</v>
      </c>
      <c r="T37">
        <f t="shared" si="31"/>
        <v>0</v>
      </c>
      <c r="U37" s="29"/>
      <c r="V37">
        <f>(U37/$D$37)*$C$37</f>
        <v>0</v>
      </c>
      <c r="W37">
        <f>V37*('Important data + Explanation'!$J$2/(1/33))</f>
        <v>0</v>
      </c>
      <c r="X37">
        <f t="shared" si="32"/>
        <v>0</v>
      </c>
      <c r="Y37" s="29"/>
      <c r="Z37">
        <f>(Y37/$D$37)*$C$37</f>
        <v>0</v>
      </c>
      <c r="AA37">
        <f>Z37*('Important data + Explanation'!$J$2/(1/33))</f>
        <v>0</v>
      </c>
      <c r="AB37">
        <f t="shared" si="33"/>
        <v>0</v>
      </c>
      <c r="AC37" s="29"/>
      <c r="AD37">
        <f>(AC37/$D$37)*$C$37</f>
        <v>0</v>
      </c>
      <c r="AE37">
        <f>AD37*('Important data + Explanation'!$J$2/(1/33))</f>
        <v>0</v>
      </c>
      <c r="AF37">
        <f t="shared" si="34"/>
        <v>0</v>
      </c>
      <c r="AG37" s="29"/>
      <c r="AH37">
        <f>(AG37/$D$37)*$C$37</f>
        <v>0</v>
      </c>
      <c r="AI37">
        <f>AH37*('Important data + Explanation'!$J$2/(1/33))</f>
        <v>0</v>
      </c>
      <c r="AJ37">
        <f t="shared" si="35"/>
        <v>0</v>
      </c>
      <c r="AK37" s="29"/>
      <c r="AL37">
        <f>(AK37/$D$37)*$C$37</f>
        <v>0</v>
      </c>
      <c r="AM37">
        <f>AL37*('Important data + Explanation'!$J$2/(1/33))</f>
        <v>0</v>
      </c>
      <c r="AN37">
        <f t="shared" si="36"/>
        <v>0</v>
      </c>
      <c r="AO37" s="29"/>
      <c r="AP37">
        <f>(AO37/$D$37)*$C$37</f>
        <v>0</v>
      </c>
      <c r="AQ37">
        <f>AP37*('Important data + Explanation'!$J$2/(1/33))</f>
        <v>0</v>
      </c>
      <c r="AR37">
        <f t="shared" si="37"/>
        <v>0</v>
      </c>
      <c r="AS37" s="29"/>
      <c r="AT37">
        <f>(AS37/$D$37)*$C$37</f>
        <v>0</v>
      </c>
      <c r="AU37">
        <f>AT37*('Important data + Explanation'!$J$2/(1/33))</f>
        <v>0</v>
      </c>
      <c r="AV37">
        <f t="shared" si="38"/>
        <v>0</v>
      </c>
      <c r="AW37" s="29"/>
      <c r="AX37">
        <f>(AW37/$D$37)*$C$37</f>
        <v>0</v>
      </c>
      <c r="AY37">
        <f>AX37*('Important data + Explanation'!$J$2/(1/33))</f>
        <v>0</v>
      </c>
      <c r="AZ37">
        <f t="shared" si="39"/>
        <v>0</v>
      </c>
      <c r="BA37" s="29"/>
      <c r="BB37">
        <f>(BA37/$D$37)*$C$37</f>
        <v>0</v>
      </c>
      <c r="BC37">
        <f>BB37*('Important data + Explanation'!$J$2/(1/33))</f>
        <v>0</v>
      </c>
      <c r="BD37">
        <f t="shared" si="40"/>
        <v>0</v>
      </c>
      <c r="BE37" s="29"/>
      <c r="BF37">
        <f>(BE37/$D$37)*$C$37</f>
        <v>0</v>
      </c>
      <c r="BG37">
        <f>BF37*('Important data + Explanation'!$J$2/(1/33))</f>
        <v>0</v>
      </c>
      <c r="BH37">
        <f t="shared" si="41"/>
        <v>0</v>
      </c>
      <c r="BI37" s="29"/>
      <c r="BJ37">
        <f>(BI37/$D$37)*$C$37</f>
        <v>0</v>
      </c>
      <c r="BK37">
        <f>BJ37*('Important data + Explanation'!$J$2/(1/33))</f>
        <v>0</v>
      </c>
      <c r="BL37">
        <f t="shared" si="42"/>
        <v>0</v>
      </c>
      <c r="BM37" s="29"/>
      <c r="BN37">
        <f>(BM37/$D$37)*$C$37</f>
        <v>0</v>
      </c>
      <c r="BO37">
        <f>BN37*('Important data + Explanation'!$J$2/(1/33))</f>
        <v>0</v>
      </c>
      <c r="BP37">
        <f t="shared" si="43"/>
        <v>0</v>
      </c>
      <c r="BQ37" s="29"/>
      <c r="BR37">
        <f>(BQ37/$D$37)*$C$37</f>
        <v>0</v>
      </c>
      <c r="BS37">
        <f>BR37*('Important data + Explanation'!$J$2/(1/33))</f>
        <v>0</v>
      </c>
      <c r="BT37">
        <f t="shared" si="44"/>
        <v>0</v>
      </c>
      <c r="BU37" s="29"/>
      <c r="BV37">
        <f>(BU37/$D$37)*$C$37</f>
        <v>0</v>
      </c>
      <c r="BW37">
        <f>BV37*('Important data + Explanation'!$J$2/(1/33))</f>
        <v>0</v>
      </c>
      <c r="BX37">
        <f t="shared" si="45"/>
        <v>0</v>
      </c>
      <c r="BY37" s="29"/>
      <c r="BZ37">
        <f>(BY37/$D$37)*$C$37</f>
        <v>0</v>
      </c>
      <c r="CA37">
        <f>BZ37*('Important data + Explanation'!$J$2/(1/33))</f>
        <v>0</v>
      </c>
      <c r="CB37">
        <f t="shared" si="46"/>
        <v>0</v>
      </c>
      <c r="CC37" s="29"/>
      <c r="CD37">
        <f>(CC37/$D$37)*$C$37</f>
        <v>0</v>
      </c>
      <c r="CE37">
        <f>CD37*('Important data + Explanation'!$J$2/(1/33))</f>
        <v>0</v>
      </c>
      <c r="CF37">
        <f t="shared" si="47"/>
        <v>0</v>
      </c>
      <c r="CG37" s="29"/>
      <c r="CH37">
        <f>(CG37/$D$37)*$C$37</f>
        <v>0</v>
      </c>
      <c r="CI37">
        <f>CH37*('Important data + Explanation'!$J$2/(1/33))</f>
        <v>0</v>
      </c>
      <c r="CJ37">
        <f t="shared" si="48"/>
        <v>0</v>
      </c>
      <c r="CK37" s="29"/>
      <c r="CL37">
        <f>(CK37/$D$37)*$C$37</f>
        <v>0</v>
      </c>
      <c r="CM37">
        <f>CL37*('Important data + Explanation'!$J$2/(1/33))</f>
        <v>0</v>
      </c>
      <c r="CN37">
        <f t="shared" si="49"/>
        <v>0</v>
      </c>
      <c r="CO37" s="29"/>
      <c r="CP37">
        <f>(CO37/$D$37)*$C$37</f>
        <v>0</v>
      </c>
      <c r="CQ37">
        <f>CP37*('Important data + Explanation'!$J$2/(1/33))</f>
        <v>0</v>
      </c>
      <c r="CR37">
        <f t="shared" si="50"/>
        <v>0</v>
      </c>
      <c r="CS37" s="29"/>
      <c r="CT37">
        <f>(CS37/$D$37)*$C$37</f>
        <v>0</v>
      </c>
      <c r="CU37">
        <f>CT37*('Important data + Explanation'!$J$2/(1/33))</f>
        <v>0</v>
      </c>
      <c r="CV37">
        <f t="shared" si="51"/>
        <v>0</v>
      </c>
      <c r="CW37" s="29"/>
      <c r="CX37">
        <f>(CW37/$D$37)*$C$37</f>
        <v>0</v>
      </c>
      <c r="CY37">
        <f>CX37*('Important data + Explanation'!$J$2/(1/33))</f>
        <v>0</v>
      </c>
      <c r="CZ37">
        <f t="shared" si="52"/>
        <v>0</v>
      </c>
      <c r="DA37" s="29"/>
      <c r="DB37">
        <f>(DA37/$D$37)*$C$37</f>
        <v>0</v>
      </c>
      <c r="DC37">
        <f>DB37*('Important data + Explanation'!$J$2/(1/33))</f>
        <v>0</v>
      </c>
      <c r="DD37">
        <f t="shared" si="53"/>
        <v>0</v>
      </c>
      <c r="DE37" s="29"/>
      <c r="DF37">
        <f>(DE37/$D$37)*$C$37</f>
        <v>0</v>
      </c>
      <c r="DG37">
        <f>DF37*('Important data + Explanation'!$J$2/(1/33))</f>
        <v>0</v>
      </c>
      <c r="DH37">
        <f t="shared" si="54"/>
        <v>0</v>
      </c>
      <c r="DI37" s="29"/>
      <c r="DJ37">
        <f>(DI37/$D$37)*$C$37</f>
        <v>0</v>
      </c>
      <c r="DK37">
        <f>DJ37*('Important data + Explanation'!$J$2/(1/33))</f>
        <v>0</v>
      </c>
      <c r="DL37">
        <f t="shared" si="55"/>
        <v>0</v>
      </c>
      <c r="DM37" s="29"/>
      <c r="DN37">
        <f>(DM37/$D$37)*$C$37</f>
        <v>0</v>
      </c>
      <c r="DO37">
        <f>DN37*('Important data + Explanation'!$J$2/(1/33))</f>
        <v>0</v>
      </c>
      <c r="DP37">
        <f t="shared" si="56"/>
        <v>0</v>
      </c>
      <c r="DQ37" s="29"/>
      <c r="DR37">
        <f>(DQ37/$D$37)*$C$37</f>
        <v>0</v>
      </c>
      <c r="DS37">
        <f>DR37*('Important data + Explanation'!$J$2/(1/33))</f>
        <v>0</v>
      </c>
      <c r="DT37">
        <f t="shared" si="57"/>
        <v>0</v>
      </c>
      <c r="DU37" s="49"/>
      <c r="DV37" s="46"/>
      <c r="DW37" s="46"/>
      <c r="DX37" s="46"/>
      <c r="DY37" s="49"/>
      <c r="DZ37" s="46"/>
      <c r="EA37" s="46"/>
      <c r="EB37" s="46"/>
      <c r="EC37" s="49"/>
      <c r="ED37" s="46"/>
      <c r="EE37" s="46"/>
      <c r="EF37" s="46"/>
      <c r="EG37" s="49"/>
      <c r="EH37" s="46"/>
      <c r="EI37" s="46"/>
      <c r="EJ37" s="46"/>
      <c r="EK37" s="49"/>
      <c r="EL37" s="46"/>
      <c r="EM37" s="46"/>
      <c r="EN37" s="46"/>
      <c r="EO37" s="49"/>
      <c r="EP37" s="46"/>
      <c r="EQ37" s="46"/>
      <c r="ER37" s="46"/>
      <c r="ES37" s="49"/>
      <c r="ET37" s="46"/>
      <c r="EU37" s="46"/>
      <c r="EV37" s="46"/>
      <c r="EW37" s="49"/>
      <c r="EX37" s="46"/>
      <c r="EY37" s="46"/>
      <c r="EZ37" s="46"/>
      <c r="FA37" s="49"/>
      <c r="FB37" s="46"/>
      <c r="FC37" s="46"/>
      <c r="FD37" s="46"/>
      <c r="FE37" s="49"/>
      <c r="FF37" s="46"/>
      <c r="FG37" s="46"/>
      <c r="FH37" s="46"/>
      <c r="FI37" s="49"/>
      <c r="FJ37" s="46"/>
      <c r="FK37" s="46"/>
      <c r="FL37" s="46"/>
      <c r="FM37" s="49"/>
      <c r="FN37" s="46"/>
      <c r="FO37" s="46"/>
      <c r="FP37" s="46"/>
      <c r="FQ37" s="46"/>
      <c r="FR37" s="46"/>
    </row>
    <row r="38" spans="1:174" x14ac:dyDescent="0.25">
      <c r="A38" s="16" t="s">
        <v>40</v>
      </c>
      <c r="B38" s="21">
        <v>2</v>
      </c>
      <c r="C38" s="22">
        <f>0.01*B38*'Important data + Explanation'!$B$9</f>
        <v>4.0666666666666664</v>
      </c>
      <c r="D38" s="27">
        <v>3415734.4</v>
      </c>
      <c r="E38" s="29"/>
      <c r="F38">
        <f>(E38/$D$38)*$C$38</f>
        <v>0</v>
      </c>
      <c r="G38">
        <f>F38*('Important data + Explanation'!$J$2/(1/33))</f>
        <v>0</v>
      </c>
      <c r="H38">
        <f t="shared" si="0"/>
        <v>0</v>
      </c>
      <c r="I38" s="6"/>
      <c r="J38">
        <f>(I38/$D$38)*$C$38</f>
        <v>0</v>
      </c>
      <c r="K38">
        <f>J38*('Important data + Explanation'!$J$2/(1/33))</f>
        <v>0</v>
      </c>
      <c r="L38">
        <f t="shared" si="1"/>
        <v>0</v>
      </c>
      <c r="M38" s="29"/>
      <c r="N38">
        <f>(M38/$D$38)*$C$38</f>
        <v>0</v>
      </c>
      <c r="O38">
        <f>N38*('Important data + Explanation'!$J$2/(1/33))</f>
        <v>0</v>
      </c>
      <c r="P38">
        <f t="shared" si="30"/>
        <v>0</v>
      </c>
      <c r="Q38" s="29"/>
      <c r="R38">
        <f>(Q38/$D$38)*$C$38</f>
        <v>0</v>
      </c>
      <c r="S38">
        <f>R38*('Important data + Explanation'!$J$2/(1/33))</f>
        <v>0</v>
      </c>
      <c r="T38">
        <f t="shared" si="31"/>
        <v>0</v>
      </c>
      <c r="U38" s="29"/>
      <c r="V38">
        <f>(U38/$D$38)*$C$38</f>
        <v>0</v>
      </c>
      <c r="W38">
        <f>V38*('Important data + Explanation'!$J$2/(1/33))</f>
        <v>0</v>
      </c>
      <c r="X38">
        <f t="shared" si="32"/>
        <v>0</v>
      </c>
      <c r="Y38" s="29"/>
      <c r="Z38">
        <f>(Y38/$D$38)*$C$38</f>
        <v>0</v>
      </c>
      <c r="AA38">
        <f>Z38*('Important data + Explanation'!$J$2/(1/33))</f>
        <v>0</v>
      </c>
      <c r="AB38">
        <f t="shared" si="33"/>
        <v>0</v>
      </c>
      <c r="AC38" s="29"/>
      <c r="AD38">
        <f>(AC38/$D$38)*$C$38</f>
        <v>0</v>
      </c>
      <c r="AE38">
        <f>AD38*('Important data + Explanation'!$J$2/(1/33))</f>
        <v>0</v>
      </c>
      <c r="AF38">
        <f t="shared" si="34"/>
        <v>0</v>
      </c>
      <c r="AG38" s="29"/>
      <c r="AH38">
        <f>(AG38/$D$38)*$C$38</f>
        <v>0</v>
      </c>
      <c r="AI38">
        <f>AH38*('Important data + Explanation'!$J$2/(1/33))</f>
        <v>0</v>
      </c>
      <c r="AJ38">
        <f t="shared" si="35"/>
        <v>0</v>
      </c>
      <c r="AK38" s="29"/>
      <c r="AL38">
        <f>(AK38/$D$38)*$C$38</f>
        <v>0</v>
      </c>
      <c r="AM38">
        <f>AL38*('Important data + Explanation'!$J$2/(1/33))</f>
        <v>0</v>
      </c>
      <c r="AN38">
        <f t="shared" si="36"/>
        <v>0</v>
      </c>
      <c r="AO38" s="29"/>
      <c r="AP38">
        <f>(AO38/$D$38)*$C$38</f>
        <v>0</v>
      </c>
      <c r="AQ38">
        <f>AP38*('Important data + Explanation'!$J$2/(1/33))</f>
        <v>0</v>
      </c>
      <c r="AR38">
        <f t="shared" si="37"/>
        <v>0</v>
      </c>
      <c r="AS38" s="29"/>
      <c r="AT38">
        <f>(AS38/$D$38)*$C$38</f>
        <v>0</v>
      </c>
      <c r="AU38">
        <f>AT38*('Important data + Explanation'!$J$2/(1/33))</f>
        <v>0</v>
      </c>
      <c r="AV38">
        <f t="shared" si="38"/>
        <v>0</v>
      </c>
      <c r="AW38" s="29"/>
      <c r="AX38">
        <f>(AW38/$D$38)*$C$38</f>
        <v>0</v>
      </c>
      <c r="AY38">
        <f>AX38*('Important data + Explanation'!$J$2/(1/33))</f>
        <v>0</v>
      </c>
      <c r="AZ38">
        <f t="shared" si="39"/>
        <v>0</v>
      </c>
      <c r="BA38" s="29"/>
      <c r="BB38">
        <f>(BA38/$D$38)*$C$38</f>
        <v>0</v>
      </c>
      <c r="BC38">
        <f>BB38*('Important data + Explanation'!$J$2/(1/33))</f>
        <v>0</v>
      </c>
      <c r="BD38">
        <f t="shared" si="40"/>
        <v>0</v>
      </c>
      <c r="BE38" s="29"/>
      <c r="BF38">
        <f>(BE38/$D$38)*$C$38</f>
        <v>0</v>
      </c>
      <c r="BG38">
        <f>BF38*('Important data + Explanation'!$J$2/(1/33))</f>
        <v>0</v>
      </c>
      <c r="BH38">
        <f t="shared" si="41"/>
        <v>0</v>
      </c>
      <c r="BI38" s="29"/>
      <c r="BJ38">
        <f>(BI38/$D$38)*$C$38</f>
        <v>0</v>
      </c>
      <c r="BK38">
        <f>BJ38*('Important data + Explanation'!$J$2/(1/33))</f>
        <v>0</v>
      </c>
      <c r="BL38">
        <f t="shared" si="42"/>
        <v>0</v>
      </c>
      <c r="BM38" s="29"/>
      <c r="BN38">
        <f>(BM38/$D$38)*$C$38</f>
        <v>0</v>
      </c>
      <c r="BO38">
        <f>BN38*('Important data + Explanation'!$J$2/(1/33))</f>
        <v>0</v>
      </c>
      <c r="BP38">
        <f t="shared" si="43"/>
        <v>0</v>
      </c>
      <c r="BQ38" s="29"/>
      <c r="BR38">
        <f>(BQ38/$D$38)*$C$38</f>
        <v>0</v>
      </c>
      <c r="BS38">
        <f>BR38*('Important data + Explanation'!$J$2/(1/33))</f>
        <v>0</v>
      </c>
      <c r="BT38">
        <f t="shared" si="44"/>
        <v>0</v>
      </c>
      <c r="BU38" s="29"/>
      <c r="BV38">
        <f>(BU38/$D$38)*$C$38</f>
        <v>0</v>
      </c>
      <c r="BW38">
        <f>BV38*('Important data + Explanation'!$J$2/(1/33))</f>
        <v>0</v>
      </c>
      <c r="BX38">
        <f t="shared" si="45"/>
        <v>0</v>
      </c>
      <c r="BY38" s="29"/>
      <c r="BZ38">
        <f>(BY38/$D$38)*$C$38</f>
        <v>0</v>
      </c>
      <c r="CA38">
        <f>BZ38*('Important data + Explanation'!$J$2/(1/33))</f>
        <v>0</v>
      </c>
      <c r="CB38">
        <f t="shared" si="46"/>
        <v>0</v>
      </c>
      <c r="CC38" s="29"/>
      <c r="CD38">
        <f>(CC38/$D$38)*$C$38</f>
        <v>0</v>
      </c>
      <c r="CE38">
        <f>CD38*('Important data + Explanation'!$J$2/(1/33))</f>
        <v>0</v>
      </c>
      <c r="CF38">
        <f t="shared" si="47"/>
        <v>0</v>
      </c>
      <c r="CG38" s="29"/>
      <c r="CH38">
        <f>(CG38/$D$38)*$C$38</f>
        <v>0</v>
      </c>
      <c r="CI38">
        <f>CH38*('Important data + Explanation'!$J$2/(1/33))</f>
        <v>0</v>
      </c>
      <c r="CJ38">
        <f t="shared" si="48"/>
        <v>0</v>
      </c>
      <c r="CK38" s="29"/>
      <c r="CL38">
        <f>(CK38/$D$38)*$C$38</f>
        <v>0</v>
      </c>
      <c r="CM38">
        <f>CL38*('Important data + Explanation'!$J$2/(1/33))</f>
        <v>0</v>
      </c>
      <c r="CN38">
        <f t="shared" si="49"/>
        <v>0</v>
      </c>
      <c r="CO38" s="29"/>
      <c r="CP38">
        <f>(CO38/$D$38)*$C$38</f>
        <v>0</v>
      </c>
      <c r="CQ38">
        <f>CP38*('Important data + Explanation'!$J$2/(1/33))</f>
        <v>0</v>
      </c>
      <c r="CR38">
        <f t="shared" si="50"/>
        <v>0</v>
      </c>
      <c r="CS38" s="29"/>
      <c r="CT38">
        <f>(CS38/$D$38)*$C$38</f>
        <v>0</v>
      </c>
      <c r="CU38">
        <f>CT38*('Important data + Explanation'!$J$2/(1/33))</f>
        <v>0</v>
      </c>
      <c r="CV38">
        <f t="shared" si="51"/>
        <v>0</v>
      </c>
      <c r="CW38" s="29"/>
      <c r="CX38">
        <f>(CW38/$D$38)*$C$38</f>
        <v>0</v>
      </c>
      <c r="CY38">
        <f>CX38*('Important data + Explanation'!$J$2/(1/33))</f>
        <v>0</v>
      </c>
      <c r="CZ38">
        <f t="shared" si="52"/>
        <v>0</v>
      </c>
      <c r="DA38" s="29"/>
      <c r="DB38">
        <f>(DA38/$D$38)*$C$38</f>
        <v>0</v>
      </c>
      <c r="DC38">
        <f>DB38*('Important data + Explanation'!$J$2/(1/33))</f>
        <v>0</v>
      </c>
      <c r="DD38">
        <f t="shared" si="53"/>
        <v>0</v>
      </c>
      <c r="DE38" s="29"/>
      <c r="DF38">
        <f>(DE38/$D$38)*$C$38</f>
        <v>0</v>
      </c>
      <c r="DG38">
        <f>DF38*('Important data + Explanation'!$J$2/(1/33))</f>
        <v>0</v>
      </c>
      <c r="DH38">
        <f t="shared" si="54"/>
        <v>0</v>
      </c>
      <c r="DI38" s="29"/>
      <c r="DJ38">
        <f>(DI38/$D$38)*$C$38</f>
        <v>0</v>
      </c>
      <c r="DK38">
        <f>DJ38*('Important data + Explanation'!$J$2/(1/33))</f>
        <v>0</v>
      </c>
      <c r="DL38">
        <f t="shared" si="55"/>
        <v>0</v>
      </c>
      <c r="DM38" s="29"/>
      <c r="DN38">
        <f>(DM38/$D$38)*$C$38</f>
        <v>0</v>
      </c>
      <c r="DO38">
        <f>DN38*('Important data + Explanation'!$J$2/(1/33))</f>
        <v>0</v>
      </c>
      <c r="DP38">
        <f t="shared" si="56"/>
        <v>0</v>
      </c>
      <c r="DQ38" s="29"/>
      <c r="DR38">
        <f>(DQ38/$D$38)*$C$38</f>
        <v>0</v>
      </c>
      <c r="DS38">
        <f>DR38*('Important data + Explanation'!$J$2/(1/33))</f>
        <v>0</v>
      </c>
      <c r="DT38">
        <f t="shared" si="57"/>
        <v>0</v>
      </c>
      <c r="DU38" s="49"/>
      <c r="DV38" s="46"/>
      <c r="DW38" s="46"/>
      <c r="DX38" s="46"/>
      <c r="DY38" s="49"/>
      <c r="DZ38" s="46"/>
      <c r="EA38" s="46"/>
      <c r="EB38" s="46"/>
      <c r="EC38" s="49"/>
      <c r="ED38" s="46"/>
      <c r="EE38" s="46"/>
      <c r="EF38" s="46"/>
      <c r="EG38" s="49"/>
      <c r="EH38" s="46"/>
      <c r="EI38" s="46"/>
      <c r="EJ38" s="46"/>
      <c r="EK38" s="49"/>
      <c r="EL38" s="46"/>
      <c r="EM38" s="46"/>
      <c r="EN38" s="46"/>
      <c r="EO38" s="49"/>
      <c r="EP38" s="46"/>
      <c r="EQ38" s="46"/>
      <c r="ER38" s="46"/>
      <c r="ES38" s="49"/>
      <c r="ET38" s="46"/>
      <c r="EU38" s="46"/>
      <c r="EV38" s="46"/>
      <c r="EW38" s="49"/>
      <c r="EX38" s="46"/>
      <c r="EY38" s="46"/>
      <c r="EZ38" s="46"/>
      <c r="FA38" s="49"/>
      <c r="FB38" s="46"/>
      <c r="FC38" s="46"/>
      <c r="FD38" s="46"/>
      <c r="FE38" s="49"/>
      <c r="FF38" s="46"/>
      <c r="FG38" s="46"/>
      <c r="FH38" s="46"/>
      <c r="FI38" s="49"/>
      <c r="FJ38" s="46"/>
      <c r="FK38" s="46"/>
      <c r="FL38" s="46"/>
      <c r="FM38" s="49"/>
      <c r="FN38" s="46"/>
      <c r="FO38" s="46"/>
      <c r="FP38" s="46"/>
      <c r="FQ38" s="46"/>
      <c r="FR38" s="46"/>
    </row>
    <row r="39" spans="1:174" ht="25.5" x14ac:dyDescent="0.25">
      <c r="A39" s="16" t="s">
        <v>41</v>
      </c>
      <c r="B39" s="21">
        <v>2</v>
      </c>
      <c r="C39" s="22">
        <f>0.01*B39*'Important data + Explanation'!$B$9</f>
        <v>4.0666666666666664</v>
      </c>
      <c r="D39" s="27">
        <v>3828342.8</v>
      </c>
      <c r="E39" s="29"/>
      <c r="F39">
        <f>(E39/$D$39)*$C$39</f>
        <v>0</v>
      </c>
      <c r="G39">
        <f>F39*('Important data + Explanation'!$J$2/(1/33))</f>
        <v>0</v>
      </c>
      <c r="H39">
        <f t="shared" si="0"/>
        <v>0</v>
      </c>
      <c r="I39" s="6"/>
      <c r="J39">
        <f>(I39/$D$39)*$C$39</f>
        <v>0</v>
      </c>
      <c r="K39">
        <f>J39*('Important data + Explanation'!$J$2/(1/33))</f>
        <v>0</v>
      </c>
      <c r="L39">
        <f t="shared" si="1"/>
        <v>0</v>
      </c>
      <c r="M39" s="29"/>
      <c r="N39">
        <f>(M39/$D$39)*$C$39</f>
        <v>0</v>
      </c>
      <c r="O39">
        <f>N39*('Important data + Explanation'!$J$2/(1/33))</f>
        <v>0</v>
      </c>
      <c r="P39">
        <f t="shared" si="30"/>
        <v>0</v>
      </c>
      <c r="Q39" s="29"/>
      <c r="R39">
        <f>(Q39/$D$39)*$C$39</f>
        <v>0</v>
      </c>
      <c r="S39">
        <f>R39*('Important data + Explanation'!$J$2/(1/33))</f>
        <v>0</v>
      </c>
      <c r="T39">
        <f t="shared" si="31"/>
        <v>0</v>
      </c>
      <c r="U39" s="29"/>
      <c r="V39">
        <f>(U39/$D$39)*$C$39</f>
        <v>0</v>
      </c>
      <c r="W39">
        <f>V39*('Important data + Explanation'!$J$2/(1/33))</f>
        <v>0</v>
      </c>
      <c r="X39">
        <f t="shared" si="32"/>
        <v>0</v>
      </c>
      <c r="Y39" s="29"/>
      <c r="Z39">
        <f>(Y39/$D$39)*$C$39</f>
        <v>0</v>
      </c>
      <c r="AA39">
        <f>Z39*('Important data + Explanation'!$J$2/(1/33))</f>
        <v>0</v>
      </c>
      <c r="AB39">
        <f t="shared" si="33"/>
        <v>0</v>
      </c>
      <c r="AC39" s="29"/>
      <c r="AD39">
        <f>(AC39/$D$39)*$C$39</f>
        <v>0</v>
      </c>
      <c r="AE39">
        <f>AD39*('Important data + Explanation'!$J$2/(1/33))</f>
        <v>0</v>
      </c>
      <c r="AF39">
        <f t="shared" si="34"/>
        <v>0</v>
      </c>
      <c r="AG39" s="29"/>
      <c r="AH39">
        <f>(AG39/$D$39)*$C$39</f>
        <v>0</v>
      </c>
      <c r="AI39">
        <f>AH39*('Important data + Explanation'!$J$2/(1/33))</f>
        <v>0</v>
      </c>
      <c r="AJ39">
        <f t="shared" si="35"/>
        <v>0</v>
      </c>
      <c r="AK39" s="29"/>
      <c r="AL39">
        <f>(AK39/$D$39)*$C$39</f>
        <v>0</v>
      </c>
      <c r="AM39">
        <f>AL39*('Important data + Explanation'!$J$2/(1/33))</f>
        <v>0</v>
      </c>
      <c r="AN39">
        <f t="shared" si="36"/>
        <v>0</v>
      </c>
      <c r="AO39" s="29"/>
      <c r="AP39">
        <f>(AO39/$D$39)*$C$39</f>
        <v>0</v>
      </c>
      <c r="AQ39">
        <f>AP39*('Important data + Explanation'!$J$2/(1/33))</f>
        <v>0</v>
      </c>
      <c r="AR39">
        <f t="shared" si="37"/>
        <v>0</v>
      </c>
      <c r="AS39" s="29"/>
      <c r="AT39">
        <f>(AS39/$D$39)*$C$39</f>
        <v>0</v>
      </c>
      <c r="AU39">
        <f>AT39*('Important data + Explanation'!$J$2/(1/33))</f>
        <v>0</v>
      </c>
      <c r="AV39">
        <f t="shared" si="38"/>
        <v>0</v>
      </c>
      <c r="AW39" s="29"/>
      <c r="AX39">
        <f>(AW39/$D$39)*$C$39</f>
        <v>0</v>
      </c>
      <c r="AY39">
        <f>AX39*('Important data + Explanation'!$J$2/(1/33))</f>
        <v>0</v>
      </c>
      <c r="AZ39">
        <f t="shared" si="39"/>
        <v>0</v>
      </c>
      <c r="BA39" s="29"/>
      <c r="BB39">
        <f>(BA39/$D$39)*$C$39</f>
        <v>0</v>
      </c>
      <c r="BC39">
        <f>BB39*('Important data + Explanation'!$J$2/(1/33))</f>
        <v>0</v>
      </c>
      <c r="BD39">
        <f t="shared" si="40"/>
        <v>0</v>
      </c>
      <c r="BE39" s="29"/>
      <c r="BF39">
        <f>(BE39/$D$39)*$C$39</f>
        <v>0</v>
      </c>
      <c r="BG39">
        <f>BF39*('Important data + Explanation'!$J$2/(1/33))</f>
        <v>0</v>
      </c>
      <c r="BH39">
        <f t="shared" si="41"/>
        <v>0</v>
      </c>
      <c r="BI39" s="29"/>
      <c r="BJ39">
        <f>(BI39/$D$39)*$C$39</f>
        <v>0</v>
      </c>
      <c r="BK39">
        <f>BJ39*('Important data + Explanation'!$J$2/(1/33))</f>
        <v>0</v>
      </c>
      <c r="BL39">
        <f t="shared" si="42"/>
        <v>0</v>
      </c>
      <c r="BM39" s="29"/>
      <c r="BN39">
        <f>(BM39/$D$39)*$C$39</f>
        <v>0</v>
      </c>
      <c r="BO39">
        <f>BN39*('Important data + Explanation'!$J$2/(1/33))</f>
        <v>0</v>
      </c>
      <c r="BP39">
        <f t="shared" si="43"/>
        <v>0</v>
      </c>
      <c r="BQ39" s="29"/>
      <c r="BR39">
        <f>(BQ39/$D$39)*$C$39</f>
        <v>0</v>
      </c>
      <c r="BS39">
        <f>BR39*('Important data + Explanation'!$J$2/(1/33))</f>
        <v>0</v>
      </c>
      <c r="BT39">
        <f t="shared" si="44"/>
        <v>0</v>
      </c>
      <c r="BU39" s="29"/>
      <c r="BV39">
        <f>(BU39/$D$39)*$C$39</f>
        <v>0</v>
      </c>
      <c r="BW39">
        <f>BV39*('Important data + Explanation'!$J$2/(1/33))</f>
        <v>0</v>
      </c>
      <c r="BX39">
        <f t="shared" si="45"/>
        <v>0</v>
      </c>
      <c r="BY39" s="29"/>
      <c r="BZ39">
        <f>(BY39/$D$39)*$C$39</f>
        <v>0</v>
      </c>
      <c r="CA39">
        <f>BZ39*('Important data + Explanation'!$J$2/(1/33))</f>
        <v>0</v>
      </c>
      <c r="CB39">
        <f t="shared" si="46"/>
        <v>0</v>
      </c>
      <c r="CC39" s="29"/>
      <c r="CD39">
        <f>(CC39/$D$39)*$C$39</f>
        <v>0</v>
      </c>
      <c r="CE39">
        <f>CD39*('Important data + Explanation'!$J$2/(1/33))</f>
        <v>0</v>
      </c>
      <c r="CF39">
        <f t="shared" si="47"/>
        <v>0</v>
      </c>
      <c r="CG39" s="29"/>
      <c r="CH39">
        <f>(CG39/$D$39)*$C$39</f>
        <v>0</v>
      </c>
      <c r="CI39">
        <f>CH39*('Important data + Explanation'!$J$2/(1/33))</f>
        <v>0</v>
      </c>
      <c r="CJ39">
        <f t="shared" si="48"/>
        <v>0</v>
      </c>
      <c r="CK39" s="29"/>
      <c r="CL39">
        <f>(CK39/$D$39)*$C$39</f>
        <v>0</v>
      </c>
      <c r="CM39">
        <f>CL39*('Important data + Explanation'!$J$2/(1/33))</f>
        <v>0</v>
      </c>
      <c r="CN39">
        <f t="shared" si="49"/>
        <v>0</v>
      </c>
      <c r="CO39" s="29"/>
      <c r="CP39">
        <f>(CO39/$D$39)*$C$39</f>
        <v>0</v>
      </c>
      <c r="CQ39">
        <f>CP39*('Important data + Explanation'!$J$2/(1/33))</f>
        <v>0</v>
      </c>
      <c r="CR39">
        <f t="shared" si="50"/>
        <v>0</v>
      </c>
      <c r="CS39" s="29"/>
      <c r="CT39">
        <f>(CS39/$D$39)*$C$39</f>
        <v>0</v>
      </c>
      <c r="CU39">
        <f>CT39*('Important data + Explanation'!$J$2/(1/33))</f>
        <v>0</v>
      </c>
      <c r="CV39">
        <f t="shared" si="51"/>
        <v>0</v>
      </c>
      <c r="CW39" s="29"/>
      <c r="CX39">
        <f>(CW39/$D$39)*$C$39</f>
        <v>0</v>
      </c>
      <c r="CY39">
        <f>CX39*('Important data + Explanation'!$J$2/(1/33))</f>
        <v>0</v>
      </c>
      <c r="CZ39">
        <f t="shared" si="52"/>
        <v>0</v>
      </c>
      <c r="DA39" s="29"/>
      <c r="DB39">
        <f>(DA39/$D$39)*$C$39</f>
        <v>0</v>
      </c>
      <c r="DC39">
        <f>DB39*('Important data + Explanation'!$J$2/(1/33))</f>
        <v>0</v>
      </c>
      <c r="DD39">
        <f t="shared" si="53"/>
        <v>0</v>
      </c>
      <c r="DE39" s="29"/>
      <c r="DF39">
        <f>(DE39/$D$39)*$C$39</f>
        <v>0</v>
      </c>
      <c r="DG39">
        <f>DF39*('Important data + Explanation'!$J$2/(1/33))</f>
        <v>0</v>
      </c>
      <c r="DH39">
        <f t="shared" si="54"/>
        <v>0</v>
      </c>
      <c r="DI39" s="29"/>
      <c r="DJ39">
        <f>(DI39/$D$39)*$C$39</f>
        <v>0</v>
      </c>
      <c r="DK39">
        <f>DJ39*('Important data + Explanation'!$J$2/(1/33))</f>
        <v>0</v>
      </c>
      <c r="DL39">
        <f t="shared" si="55"/>
        <v>0</v>
      </c>
      <c r="DM39" s="29"/>
      <c r="DN39">
        <f>(DM39/$D$39)*$C$39</f>
        <v>0</v>
      </c>
      <c r="DO39">
        <f>DN39*('Important data + Explanation'!$J$2/(1/33))</f>
        <v>0</v>
      </c>
      <c r="DP39">
        <f t="shared" si="56"/>
        <v>0</v>
      </c>
      <c r="DQ39" s="29"/>
      <c r="DR39">
        <f>(DQ39/$D$39)*$C$39</f>
        <v>0</v>
      </c>
      <c r="DS39">
        <f>DR39*('Important data + Explanation'!$J$2/(1/33))</f>
        <v>0</v>
      </c>
      <c r="DT39">
        <f t="shared" si="57"/>
        <v>0</v>
      </c>
      <c r="DU39" s="49"/>
      <c r="DV39" s="46"/>
      <c r="DW39" s="46"/>
      <c r="DX39" s="46"/>
      <c r="DY39" s="49"/>
      <c r="DZ39" s="46"/>
      <c r="EA39" s="46"/>
      <c r="EB39" s="46"/>
      <c r="EC39" s="49"/>
      <c r="ED39" s="46"/>
      <c r="EE39" s="46"/>
      <c r="EF39" s="46"/>
      <c r="EG39" s="49"/>
      <c r="EH39" s="46"/>
      <c r="EI39" s="46"/>
      <c r="EJ39" s="46"/>
      <c r="EK39" s="49"/>
      <c r="EL39" s="46"/>
      <c r="EM39" s="46"/>
      <c r="EN39" s="46"/>
      <c r="EO39" s="49"/>
      <c r="EP39" s="46"/>
      <c r="EQ39" s="46"/>
      <c r="ER39" s="46"/>
      <c r="ES39" s="49"/>
      <c r="ET39" s="46"/>
      <c r="EU39" s="46"/>
      <c r="EV39" s="46"/>
      <c r="EW39" s="49"/>
      <c r="EX39" s="46"/>
      <c r="EY39" s="46"/>
      <c r="EZ39" s="46"/>
      <c r="FA39" s="49"/>
      <c r="FB39" s="46"/>
      <c r="FC39" s="46"/>
      <c r="FD39" s="46"/>
      <c r="FE39" s="49"/>
      <c r="FF39" s="46"/>
      <c r="FG39" s="46"/>
      <c r="FH39" s="46"/>
      <c r="FI39" s="49"/>
      <c r="FJ39" s="46"/>
      <c r="FK39" s="46"/>
      <c r="FL39" s="46"/>
      <c r="FM39" s="49"/>
      <c r="FN39" s="46"/>
      <c r="FO39" s="46"/>
      <c r="FP39" s="46"/>
      <c r="FQ39" s="46"/>
      <c r="FR39" s="46"/>
    </row>
    <row r="40" spans="1:174" x14ac:dyDescent="0.25">
      <c r="A40" s="17" t="s">
        <v>42</v>
      </c>
      <c r="B40" s="21"/>
      <c r="C40" s="23">
        <f>SUM(C3:C39)</f>
        <v>203.33333333333323</v>
      </c>
      <c r="D40" s="23">
        <v>177925208.80000004</v>
      </c>
      <c r="E40" s="32"/>
      <c r="H40" s="2">
        <f>SUM(H5:H39)</f>
        <v>1.5394831285871808E-2</v>
      </c>
      <c r="L40" s="2">
        <f>SUM(L5:L39)</f>
        <v>3.0916286718850296E-2</v>
      </c>
      <c r="M40" s="32"/>
      <c r="P40" s="2">
        <f>SUM(P5:P39)</f>
        <v>1.5686468341879006E-2</v>
      </c>
      <c r="Q40" s="32"/>
      <c r="T40" s="2">
        <f>SUM(T5:T39)</f>
        <v>2.4862611240738394E-2</v>
      </c>
      <c r="U40" s="32"/>
      <c r="X40" s="2">
        <f>SUM(X5:X39)</f>
        <v>1.9117100181315998E-2</v>
      </c>
      <c r="Y40" s="32"/>
      <c r="AB40" s="2">
        <f>SUM(AB5:AB39)</f>
        <v>9.215405170138663E-3</v>
      </c>
      <c r="AC40" s="32"/>
      <c r="AF40" s="2">
        <f>SUM(AF5:AF39)</f>
        <v>2.1093822819014924E-2</v>
      </c>
      <c r="AG40" s="32"/>
      <c r="AJ40" s="2">
        <f>SUM(AJ5:AJ39)</f>
        <v>3.570859317429638E-2</v>
      </c>
      <c r="AK40" s="32"/>
      <c r="AN40" s="2">
        <f>SUM(AN5:AN39)</f>
        <v>1.0821277684645339E-2</v>
      </c>
      <c r="AO40" s="32"/>
      <c r="AR40" s="2">
        <f>SUM(AR5:AR39)</f>
        <v>1.9216740829655271E-2</v>
      </c>
      <c r="AS40" s="32"/>
      <c r="AV40" s="2">
        <f>SUM(AV5:AV39)</f>
        <v>2.5388534217178543E-2</v>
      </c>
      <c r="AW40" s="32"/>
      <c r="AZ40" s="2">
        <f>SUM(AZ5:AZ39)</f>
        <v>1.6458091578369523E-2</v>
      </c>
      <c r="BA40" s="32"/>
      <c r="BD40" s="2">
        <f>SUM(BD5:BD39)</f>
        <v>2.6747787957027515E-2</v>
      </c>
      <c r="BE40" s="32"/>
      <c r="BH40" s="2">
        <f>SUM(BH5:BH39)</f>
        <v>2.9786147007248777E-2</v>
      </c>
      <c r="BI40" s="32"/>
      <c r="BL40" s="2">
        <f>SUM(BL5:BL39)</f>
        <v>1.7228497416028336E-2</v>
      </c>
      <c r="BM40" s="32"/>
      <c r="BP40" s="2">
        <f>SUM(BP5:BP39)</f>
        <v>3.0052226851839239E-2</v>
      </c>
      <c r="BQ40" s="32"/>
      <c r="BT40" s="2">
        <f>SUM(BT5:BT39)</f>
        <v>2.8655523158226486E-2</v>
      </c>
      <c r="BU40" s="32"/>
      <c r="BX40" s="2">
        <f>SUM(BX5:BX39)</f>
        <v>1.6565091775897045E-2</v>
      </c>
      <c r="BY40" s="32"/>
      <c r="CB40" s="2">
        <f>SUM(CB5:CB39)</f>
        <v>2.0915922468785694E-2</v>
      </c>
      <c r="CC40" s="32"/>
      <c r="CF40" s="2">
        <f>SUM(CF5:CF39)</f>
        <v>2.4534865255307244E-2</v>
      </c>
      <c r="CG40" s="32"/>
      <c r="CJ40" s="2">
        <f>SUM(CJ5:CJ39)</f>
        <v>1.3199843016082412E-2</v>
      </c>
      <c r="CK40" s="32"/>
      <c r="CN40" s="2">
        <f>SUM(CN5:CN39)</f>
        <v>2.5707181148406675E-2</v>
      </c>
      <c r="CO40" s="32"/>
      <c r="CR40" s="2">
        <f>SUM(CR5:CR39)</f>
        <v>2.1102992102275668E-2</v>
      </c>
      <c r="CS40" s="32"/>
      <c r="CV40" s="2">
        <f>SUM(CV5:CV39)</f>
        <v>1.4514686539132873E-2</v>
      </c>
      <c r="CW40" s="32"/>
      <c r="CZ40" s="2">
        <f>SUM(CZ5:CZ39)</f>
        <v>2.8427835339165E-2</v>
      </c>
      <c r="DA40" s="32"/>
      <c r="DD40" s="2">
        <f>SUM(DD5:DD39)</f>
        <v>2.2689185284511696E-2</v>
      </c>
      <c r="DE40" s="32"/>
      <c r="DH40" s="2">
        <f>SUM(DH5:DH39)</f>
        <v>1.9157005157306114E-2</v>
      </c>
      <c r="DI40" s="32"/>
      <c r="DL40" s="2">
        <f>SUM(DL5:DL39)</f>
        <v>2.4603873769059724E-2</v>
      </c>
      <c r="DM40" s="32"/>
      <c r="DP40" s="2">
        <f>SUM(DP5:DP39)</f>
        <v>2.1933068415547579E-2</v>
      </c>
      <c r="DQ40" s="32"/>
      <c r="DT40" s="2">
        <f>SUM(DT5:DT39)</f>
        <v>2.6250581170831993E-2</v>
      </c>
      <c r="DU40" s="46"/>
      <c r="DV40" s="46"/>
      <c r="DW40" s="46"/>
      <c r="DX40" s="2"/>
      <c r="DY40" s="46"/>
      <c r="DZ40" s="46"/>
      <c r="EA40" s="46"/>
      <c r="EB40" s="2"/>
      <c r="EC40" s="46"/>
      <c r="ED40" s="46"/>
      <c r="EE40" s="46"/>
      <c r="EF40" s="2"/>
      <c r="EG40" s="46"/>
      <c r="EH40" s="46"/>
      <c r="EI40" s="46"/>
      <c r="EJ40" s="2"/>
      <c r="EK40" s="46"/>
      <c r="EL40" s="46"/>
      <c r="EM40" s="46"/>
      <c r="EN40" s="2"/>
      <c r="EO40" s="46"/>
      <c r="EP40" s="46"/>
      <c r="EQ40" s="46"/>
      <c r="ER40" s="2"/>
      <c r="ES40" s="46"/>
      <c r="ET40" s="46"/>
      <c r="EU40" s="46"/>
      <c r="EV40" s="2"/>
      <c r="EW40" s="46"/>
      <c r="EX40" s="46"/>
      <c r="EY40" s="46"/>
      <c r="EZ40" s="2"/>
      <c r="FA40" s="46"/>
      <c r="FB40" s="46"/>
      <c r="FC40" s="46"/>
      <c r="FD40" s="2"/>
      <c r="FE40" s="46"/>
      <c r="FF40" s="46"/>
      <c r="FG40" s="46"/>
      <c r="FH40" s="2"/>
      <c r="FI40" s="46"/>
      <c r="FJ40" s="46"/>
      <c r="FK40" s="46"/>
      <c r="FL40" s="2"/>
      <c r="FM40" s="46"/>
      <c r="FN40" s="46"/>
      <c r="FO40" s="46"/>
      <c r="FP40" s="2"/>
      <c r="FQ40" s="46"/>
      <c r="FR40" s="46"/>
    </row>
    <row r="41" spans="1:174" x14ac:dyDescent="0.25">
      <c r="A41" s="18"/>
      <c r="B41" s="21"/>
      <c r="C41" s="22"/>
      <c r="D41" s="27"/>
      <c r="E41" s="32"/>
      <c r="H41" s="1"/>
      <c r="L41" s="1"/>
      <c r="M41" s="32"/>
      <c r="P41" s="1"/>
      <c r="Q41" s="32"/>
      <c r="T41" s="1"/>
      <c r="U41" s="32"/>
      <c r="X41" s="1"/>
      <c r="Y41" s="32"/>
      <c r="AB41" s="1"/>
      <c r="AC41" s="32"/>
      <c r="AF41" s="1"/>
      <c r="AG41" s="32"/>
      <c r="AJ41" s="1"/>
      <c r="AK41" s="32"/>
      <c r="AN41" s="1"/>
      <c r="AO41" s="32"/>
      <c r="AR41" s="1"/>
      <c r="AS41" s="32"/>
      <c r="AV41" s="1"/>
      <c r="AW41" s="32"/>
      <c r="AZ41" s="1"/>
      <c r="BA41" s="32"/>
      <c r="BD41" s="1"/>
      <c r="BE41" s="32"/>
      <c r="BH41" s="1"/>
      <c r="BI41" s="32"/>
      <c r="BL41" s="1"/>
      <c r="BM41" s="32"/>
      <c r="BP41" s="1"/>
      <c r="BQ41" s="32"/>
      <c r="BT41" s="1"/>
      <c r="BU41" s="32"/>
      <c r="BX41" s="1"/>
      <c r="BY41" s="32"/>
      <c r="CB41" s="1"/>
      <c r="CC41" s="32"/>
      <c r="CF41" s="1"/>
      <c r="CG41" s="32"/>
      <c r="CJ41" s="1"/>
      <c r="CK41" s="32"/>
      <c r="CN41" s="1"/>
      <c r="CO41" s="32"/>
      <c r="CR41" s="1"/>
      <c r="CS41" s="32"/>
      <c r="CV41" s="1"/>
      <c r="CW41" s="32"/>
      <c r="CZ41" s="1"/>
      <c r="DA41" s="32"/>
      <c r="DD41" s="1"/>
      <c r="DE41" s="32"/>
      <c r="DH41" s="1"/>
      <c r="DI41" s="32"/>
      <c r="DL41" s="1"/>
      <c r="DM41" s="32"/>
      <c r="DP41" s="1"/>
      <c r="DQ41" s="32"/>
      <c r="DT41" s="1"/>
      <c r="DU41" s="46"/>
      <c r="DV41" s="46"/>
      <c r="DW41" s="46"/>
      <c r="DX41" s="46"/>
      <c r="DY41" s="46"/>
      <c r="DZ41" s="46"/>
      <c r="EA41" s="46"/>
      <c r="EB41" s="46"/>
      <c r="EC41" s="46"/>
      <c r="ED41" s="46"/>
      <c r="EE41" s="46"/>
      <c r="EF41" s="46"/>
      <c r="EG41" s="46"/>
      <c r="EH41" s="46"/>
      <c r="EI41" s="46"/>
      <c r="EJ41" s="46"/>
      <c r="EK41" s="46"/>
      <c r="EL41" s="46"/>
      <c r="EM41" s="46"/>
      <c r="EN41" s="46"/>
      <c r="EO41" s="46"/>
      <c r="EP41" s="46"/>
      <c r="EQ41" s="46"/>
      <c r="ER41" s="46"/>
      <c r="ES41" s="46"/>
      <c r="ET41" s="46"/>
      <c r="EU41" s="46"/>
      <c r="EV41" s="46"/>
      <c r="EW41" s="46"/>
      <c r="EX41" s="46"/>
      <c r="EY41" s="46"/>
      <c r="EZ41" s="46"/>
      <c r="FA41" s="46"/>
      <c r="FB41" s="46"/>
      <c r="FC41" s="46"/>
      <c r="FD41" s="46"/>
      <c r="FE41" s="46"/>
      <c r="FF41" s="46"/>
      <c r="FG41" s="46"/>
      <c r="FH41" s="46"/>
      <c r="FI41" s="46"/>
      <c r="FJ41" s="46"/>
      <c r="FK41" s="46"/>
      <c r="FL41" s="46"/>
      <c r="FM41" s="46"/>
      <c r="FN41" s="46"/>
      <c r="FO41" s="46"/>
      <c r="FP41" s="46"/>
      <c r="FQ41" s="46"/>
      <c r="FR41" s="46"/>
    </row>
    <row r="42" spans="1:174" ht="29.25" x14ac:dyDescent="0.25">
      <c r="A42" s="19" t="s">
        <v>43</v>
      </c>
      <c r="B42" s="21"/>
      <c r="C42" s="22">
        <v>4.07</v>
      </c>
      <c r="D42" s="27">
        <v>4444501.12</v>
      </c>
      <c r="E42" s="29"/>
      <c r="F42">
        <f>(E42/$D$42)*$C$42</f>
        <v>0</v>
      </c>
      <c r="G42">
        <f>F42*('Important data + Explanation'!$J$2/(1/33))</f>
        <v>0</v>
      </c>
      <c r="H42">
        <f>G42/1000000000</f>
        <v>0</v>
      </c>
      <c r="I42" s="6"/>
      <c r="J42">
        <f>(I42/$D$42)*$C$42</f>
        <v>0</v>
      </c>
      <c r="K42">
        <f>J42*('Important data + Explanation'!$J$2/(1/33))</f>
        <v>0</v>
      </c>
      <c r="L42">
        <f>K42/1000000000</f>
        <v>0</v>
      </c>
      <c r="M42" s="29"/>
      <c r="N42">
        <f>(M42/$D$42)*$C$42</f>
        <v>0</v>
      </c>
      <c r="O42">
        <f>N42*('Important data + Explanation'!$J$2/(1/33))</f>
        <v>0</v>
      </c>
      <c r="P42">
        <f>O42/1000000000</f>
        <v>0</v>
      </c>
      <c r="Q42" s="29"/>
      <c r="R42">
        <f>(Q42/$D$42)*$C$42</f>
        <v>0</v>
      </c>
      <c r="S42">
        <f>R42*('Important data + Explanation'!$J$2/(1/33))</f>
        <v>0</v>
      </c>
      <c r="T42">
        <f>S42/1000000000</f>
        <v>0</v>
      </c>
      <c r="U42" s="29"/>
      <c r="V42">
        <f>(U42/$D$42)*$C$42</f>
        <v>0</v>
      </c>
      <c r="W42">
        <f>V42*('Important data + Explanation'!$J$2/(1/33))</f>
        <v>0</v>
      </c>
      <c r="X42">
        <f>W42/1000000000</f>
        <v>0</v>
      </c>
      <c r="Y42" s="29"/>
      <c r="Z42">
        <f>(Y42/$D$42)*$C$42</f>
        <v>0</v>
      </c>
      <c r="AA42">
        <f>Z42*('Important data + Explanation'!$J$2/(1/33))</f>
        <v>0</v>
      </c>
      <c r="AB42">
        <f>AA42/1000000000</f>
        <v>0</v>
      </c>
      <c r="AC42" s="29"/>
      <c r="AD42">
        <f>(AC42/$D$42)*$C$42</f>
        <v>0</v>
      </c>
      <c r="AE42">
        <f>AD42*('Important data + Explanation'!$J$2/(1/33))</f>
        <v>0</v>
      </c>
      <c r="AF42">
        <f>AE42/1000000000</f>
        <v>0</v>
      </c>
      <c r="AG42" s="29"/>
      <c r="AH42">
        <f>(AG42/$D$42)*$C$42</f>
        <v>0</v>
      </c>
      <c r="AI42">
        <f>AH42*('Important data + Explanation'!$J$2/(1/33))</f>
        <v>0</v>
      </c>
      <c r="AJ42">
        <f>AI42/1000000000</f>
        <v>0</v>
      </c>
      <c r="AK42" s="29"/>
      <c r="AL42">
        <f>(AK42/$D$42)*$C$42</f>
        <v>0</v>
      </c>
      <c r="AM42">
        <f>AL42*('Important data + Explanation'!$J$2/(1/33))</f>
        <v>0</v>
      </c>
      <c r="AN42">
        <f>AM42/1000000000</f>
        <v>0</v>
      </c>
      <c r="AO42" s="29"/>
      <c r="AP42">
        <f>(AO42/$D$42)*$C$42</f>
        <v>0</v>
      </c>
      <c r="AQ42">
        <f>AP42*('Important data + Explanation'!$J$2/(1/33))</f>
        <v>0</v>
      </c>
      <c r="AR42">
        <f>AQ42/1000000000</f>
        <v>0</v>
      </c>
      <c r="AS42" s="29"/>
      <c r="AT42">
        <f>(AS42/$D$42)*$C$42</f>
        <v>0</v>
      </c>
      <c r="AU42">
        <f>AT42*('Important data + Explanation'!$J$2/(1/33))</f>
        <v>0</v>
      </c>
      <c r="AV42">
        <f>AU42/1000000000</f>
        <v>0</v>
      </c>
      <c r="AW42" s="29"/>
      <c r="AX42">
        <f>(AW42/$D$42)*$C$42</f>
        <v>0</v>
      </c>
      <c r="AY42">
        <f>AX42*('Important data + Explanation'!$J$2/(1/33))</f>
        <v>0</v>
      </c>
      <c r="AZ42">
        <f>AY42/1000000000</f>
        <v>0</v>
      </c>
      <c r="BA42" s="29"/>
      <c r="BB42">
        <f>(BA42/$D$42)*$C$42</f>
        <v>0</v>
      </c>
      <c r="BC42">
        <f>BB42*('Important data + Explanation'!$J$2/(1/33))</f>
        <v>0</v>
      </c>
      <c r="BD42">
        <f>BC42/1000000000</f>
        <v>0</v>
      </c>
      <c r="BE42" s="29"/>
      <c r="BF42">
        <f>(BE42/$D$42)*$C$42</f>
        <v>0</v>
      </c>
      <c r="BG42">
        <f>BF42*('Important data + Explanation'!$J$2/(1/33))</f>
        <v>0</v>
      </c>
      <c r="BH42">
        <f>BG42/1000000000</f>
        <v>0</v>
      </c>
      <c r="BI42" s="29"/>
      <c r="BJ42">
        <f>(BI42/$D$42)*$C$42</f>
        <v>0</v>
      </c>
      <c r="BK42">
        <f>BJ42*('Important data + Explanation'!$J$2/(1/33))</f>
        <v>0</v>
      </c>
      <c r="BL42">
        <f>BK42/1000000000</f>
        <v>0</v>
      </c>
      <c r="BM42" s="29"/>
      <c r="BN42">
        <f>(BM42/$D$42)*$C$42</f>
        <v>0</v>
      </c>
      <c r="BO42">
        <f>BN42*('Important data + Explanation'!$J$2/(1/33))</f>
        <v>0</v>
      </c>
      <c r="BP42">
        <f>BO42/1000000000</f>
        <v>0</v>
      </c>
      <c r="BQ42" s="29"/>
      <c r="BR42">
        <f>(BQ42/$D$42)*$C$42</f>
        <v>0</v>
      </c>
      <c r="BS42">
        <f>BR42*('Important data + Explanation'!$J$2/(1/33))</f>
        <v>0</v>
      </c>
      <c r="BT42">
        <f>BS42/1000000000</f>
        <v>0</v>
      </c>
      <c r="BU42" s="29"/>
      <c r="BV42">
        <f>(BU42/$D$42)*$C$42</f>
        <v>0</v>
      </c>
      <c r="BW42">
        <f>BV42*('Important data + Explanation'!$J$2/(1/33))</f>
        <v>0</v>
      </c>
      <c r="BX42">
        <f>BW42/1000000000</f>
        <v>0</v>
      </c>
      <c r="BY42" s="29"/>
      <c r="BZ42">
        <f>(BY42/$D$42)*$C$42</f>
        <v>0</v>
      </c>
      <c r="CA42">
        <f>BZ42*('Important data + Explanation'!$J$2/(1/33))</f>
        <v>0</v>
      </c>
      <c r="CB42">
        <f>CA42/1000000000</f>
        <v>0</v>
      </c>
      <c r="CC42" s="29"/>
      <c r="CD42">
        <f>(CC42/$D$42)*$C$42</f>
        <v>0</v>
      </c>
      <c r="CE42">
        <f>CD42*('Important data + Explanation'!$J$2/(1/33))</f>
        <v>0</v>
      </c>
      <c r="CF42">
        <f>CE42/1000000000</f>
        <v>0</v>
      </c>
      <c r="CG42" s="29"/>
      <c r="CH42">
        <f>(CG42/$D$42)*$C$42</f>
        <v>0</v>
      </c>
      <c r="CI42">
        <f>CH42*('Important data + Explanation'!$J$2/(1/33))</f>
        <v>0</v>
      </c>
      <c r="CJ42">
        <f>CI42/1000000000</f>
        <v>0</v>
      </c>
      <c r="CK42" s="29"/>
      <c r="CL42">
        <f>(CK42/$D$42)*$C$42</f>
        <v>0</v>
      </c>
      <c r="CM42">
        <f>CL42*('Important data + Explanation'!$J$2/(1/33))</f>
        <v>0</v>
      </c>
      <c r="CN42">
        <f>CM42/1000000000</f>
        <v>0</v>
      </c>
      <c r="CO42" s="29"/>
      <c r="CP42">
        <f>(CO42/$D$42)*$C$42</f>
        <v>0</v>
      </c>
      <c r="CQ42">
        <f>CP42*('Important data + Explanation'!$J$2/(1/33))</f>
        <v>0</v>
      </c>
      <c r="CR42">
        <f>CQ42/1000000000</f>
        <v>0</v>
      </c>
      <c r="CS42" s="29"/>
      <c r="CT42">
        <f>(CS42/$D$42)*$C$42</f>
        <v>0</v>
      </c>
      <c r="CU42">
        <f>CT42*('Important data + Explanation'!$J$2/(1/33))</f>
        <v>0</v>
      </c>
      <c r="CV42">
        <f>CU42/1000000000</f>
        <v>0</v>
      </c>
      <c r="CW42" s="29"/>
      <c r="CX42">
        <f>(CW42/$D$42)*$C$42</f>
        <v>0</v>
      </c>
      <c r="CY42">
        <f>CX42*('Important data + Explanation'!$J$2/(1/33))</f>
        <v>0</v>
      </c>
      <c r="CZ42">
        <f>CY42/1000000000</f>
        <v>0</v>
      </c>
      <c r="DA42" s="29"/>
      <c r="DB42">
        <f>(DA42/$D$42)*$C$42</f>
        <v>0</v>
      </c>
      <c r="DC42">
        <f>DB42*('Important data + Explanation'!$J$2/(1/33))</f>
        <v>0</v>
      </c>
      <c r="DD42">
        <f>DC42/1000000000</f>
        <v>0</v>
      </c>
      <c r="DE42" s="29"/>
      <c r="DF42">
        <f>(DE42/$D$42)*$C$42</f>
        <v>0</v>
      </c>
      <c r="DG42">
        <f>DF42*('Important data + Explanation'!$J$2/(1/33))</f>
        <v>0</v>
      </c>
      <c r="DH42">
        <f>DG42/1000000000</f>
        <v>0</v>
      </c>
      <c r="DI42" s="29"/>
      <c r="DJ42">
        <f>(DI42/$D$42)*$C$42</f>
        <v>0</v>
      </c>
      <c r="DK42">
        <f>DJ42*('Important data + Explanation'!$J$2/(1/33))</f>
        <v>0</v>
      </c>
      <c r="DL42">
        <f>DK42/1000000000</f>
        <v>0</v>
      </c>
      <c r="DM42" s="29"/>
      <c r="DN42">
        <f>(DM42/$D$42)*$C$42</f>
        <v>0</v>
      </c>
      <c r="DO42">
        <f>DN42*('Important data + Explanation'!$J$2/(1/33))</f>
        <v>0</v>
      </c>
      <c r="DP42">
        <f>DO42/1000000000</f>
        <v>0</v>
      </c>
      <c r="DQ42" s="29"/>
      <c r="DR42">
        <f>(DQ42/$D$42)*$C$42</f>
        <v>0</v>
      </c>
      <c r="DS42">
        <f>DR42*('Important data + Explanation'!$J$2/(1/33))</f>
        <v>0</v>
      </c>
      <c r="DT42">
        <f>DS42/1000000000</f>
        <v>0</v>
      </c>
      <c r="DU42" s="49"/>
      <c r="DV42" s="46"/>
      <c r="DW42" s="46"/>
      <c r="DX42" s="46"/>
      <c r="DY42" s="49"/>
      <c r="DZ42" s="46"/>
      <c r="EA42" s="46"/>
      <c r="EB42" s="46"/>
      <c r="EC42" s="49"/>
      <c r="ED42" s="46"/>
      <c r="EE42" s="46"/>
      <c r="EF42" s="46"/>
      <c r="EG42" s="49"/>
      <c r="EH42" s="46"/>
      <c r="EI42" s="46"/>
      <c r="EJ42" s="46"/>
      <c r="EK42" s="49"/>
      <c r="EL42" s="46"/>
      <c r="EM42" s="46"/>
      <c r="EN42" s="46"/>
      <c r="EO42" s="49"/>
      <c r="EP42" s="46"/>
      <c r="EQ42" s="46"/>
      <c r="ER42" s="46"/>
      <c r="ES42" s="49"/>
      <c r="ET42" s="46"/>
      <c r="EU42" s="46"/>
      <c r="EV42" s="46"/>
      <c r="EW42" s="49"/>
      <c r="EX42" s="46"/>
      <c r="EY42" s="46"/>
      <c r="EZ42" s="46"/>
      <c r="FA42" s="49"/>
      <c r="FB42" s="46"/>
      <c r="FC42" s="46"/>
      <c r="FD42" s="46"/>
      <c r="FE42" s="49"/>
      <c r="FF42" s="46"/>
      <c r="FG42" s="46"/>
      <c r="FH42" s="46"/>
      <c r="FI42" s="49"/>
      <c r="FJ42" s="46"/>
      <c r="FK42" s="46"/>
      <c r="FL42" s="46"/>
      <c r="FM42" s="49"/>
      <c r="FN42" s="46"/>
      <c r="FO42" s="46"/>
      <c r="FP42" s="46"/>
      <c r="FQ42" s="46"/>
      <c r="FR42" s="46"/>
    </row>
    <row r="43" spans="1:174" x14ac:dyDescent="0.25">
      <c r="A43" s="19" t="s">
        <v>44</v>
      </c>
      <c r="B43" s="21"/>
      <c r="C43" s="22">
        <v>4.07</v>
      </c>
      <c r="D43" s="27">
        <v>4444501.12</v>
      </c>
      <c r="E43" s="29"/>
      <c r="F43">
        <f>(E43/$D$43)*$C$43</f>
        <v>0</v>
      </c>
      <c r="G43">
        <f>F43*('Important data + Explanation'!$J$2/(1/33))</f>
        <v>0</v>
      </c>
      <c r="H43">
        <f>G43/1000000000</f>
        <v>0</v>
      </c>
      <c r="I43" s="6"/>
      <c r="J43">
        <f>(I43/$D$43)*$C$43</f>
        <v>0</v>
      </c>
      <c r="K43">
        <f>J43*('Important data + Explanation'!$J$2/(1/33))</f>
        <v>0</v>
      </c>
      <c r="L43">
        <f>K43/1000000000</f>
        <v>0</v>
      </c>
      <c r="M43" s="29"/>
      <c r="N43">
        <f>(M43/$D$43)*$C$43</f>
        <v>0</v>
      </c>
      <c r="O43">
        <f>N43*('Important data + Explanation'!$J$2/(1/33))</f>
        <v>0</v>
      </c>
      <c r="P43">
        <f>O43/1000000000</f>
        <v>0</v>
      </c>
      <c r="Q43" s="29"/>
      <c r="R43">
        <f>(Q43/$D$43)*$C$43</f>
        <v>0</v>
      </c>
      <c r="S43">
        <f>R43*('Important data + Explanation'!$J$2/(1/33))</f>
        <v>0</v>
      </c>
      <c r="T43">
        <f>S43/1000000000</f>
        <v>0</v>
      </c>
      <c r="U43" s="29"/>
      <c r="V43">
        <f>(U43/$D$43)*$C$43</f>
        <v>0</v>
      </c>
      <c r="W43">
        <f>V43*('Important data + Explanation'!$J$2/(1/33))</f>
        <v>0</v>
      </c>
      <c r="X43">
        <f>W43/1000000000</f>
        <v>0</v>
      </c>
      <c r="Y43" s="29"/>
      <c r="Z43">
        <f>(Y43/$D$43)*$C$43</f>
        <v>0</v>
      </c>
      <c r="AA43">
        <f>Z43*('Important data + Explanation'!$J$2/(1/33))</f>
        <v>0</v>
      </c>
      <c r="AB43">
        <f>AA43/1000000000</f>
        <v>0</v>
      </c>
      <c r="AC43" s="29"/>
      <c r="AD43">
        <f>(AC43/$D$43)*$C$43</f>
        <v>0</v>
      </c>
      <c r="AE43">
        <f>AD43*('Important data + Explanation'!$J$2/(1/33))</f>
        <v>0</v>
      </c>
      <c r="AF43">
        <f>AE43/1000000000</f>
        <v>0</v>
      </c>
      <c r="AG43" s="29"/>
      <c r="AH43">
        <f>(AG43/$D$43)*$C$43</f>
        <v>0</v>
      </c>
      <c r="AI43">
        <f>AH43*('Important data + Explanation'!$J$2/(1/33))</f>
        <v>0</v>
      </c>
      <c r="AJ43">
        <f>AI43/1000000000</f>
        <v>0</v>
      </c>
      <c r="AK43" s="29"/>
      <c r="AL43">
        <f>(AK43/$D$43)*$C$43</f>
        <v>0</v>
      </c>
      <c r="AM43">
        <f>AL43*('Important data + Explanation'!$J$2/(1/33))</f>
        <v>0</v>
      </c>
      <c r="AN43">
        <f>AM43/1000000000</f>
        <v>0</v>
      </c>
      <c r="AO43" s="29"/>
      <c r="AP43">
        <f>(AO43/$D$43)*$C$43</f>
        <v>0</v>
      </c>
      <c r="AQ43">
        <f>AP43*('Important data + Explanation'!$J$2/(1/33))</f>
        <v>0</v>
      </c>
      <c r="AR43">
        <f>AQ43/1000000000</f>
        <v>0</v>
      </c>
      <c r="AS43" s="29"/>
      <c r="AT43">
        <f>(AS43/$D$43)*$C$43</f>
        <v>0</v>
      </c>
      <c r="AU43">
        <f>AT43*('Important data + Explanation'!$J$2/(1/33))</f>
        <v>0</v>
      </c>
      <c r="AV43">
        <f>AU43/1000000000</f>
        <v>0</v>
      </c>
      <c r="AW43" s="29"/>
      <c r="AX43">
        <f>(AW43/$D$43)*$C$43</f>
        <v>0</v>
      </c>
      <c r="AY43">
        <f>AX43*('Important data + Explanation'!$J$2/(1/33))</f>
        <v>0</v>
      </c>
      <c r="AZ43">
        <f>AY43/1000000000</f>
        <v>0</v>
      </c>
      <c r="BA43" s="29"/>
      <c r="BB43">
        <f>(BA43/$D$43)*$C$43</f>
        <v>0</v>
      </c>
      <c r="BC43">
        <f>BB43*('Important data + Explanation'!$J$2/(1/33))</f>
        <v>0</v>
      </c>
      <c r="BD43">
        <f>BC43/1000000000</f>
        <v>0</v>
      </c>
      <c r="BE43" s="29"/>
      <c r="BF43">
        <f>(BE43/$D$43)*$C$43</f>
        <v>0</v>
      </c>
      <c r="BG43">
        <f>BF43*('Important data + Explanation'!$J$2/(1/33))</f>
        <v>0</v>
      </c>
      <c r="BH43">
        <f>BG43/1000000000</f>
        <v>0</v>
      </c>
      <c r="BI43" s="29"/>
      <c r="BJ43">
        <f>(BI43/$D$43)*$C$43</f>
        <v>0</v>
      </c>
      <c r="BK43">
        <f>BJ43*('Important data + Explanation'!$J$2/(1/33))</f>
        <v>0</v>
      </c>
      <c r="BL43">
        <f>BK43/1000000000</f>
        <v>0</v>
      </c>
      <c r="BM43" s="29"/>
      <c r="BN43">
        <f>(BM43/$D$43)*$C$43</f>
        <v>0</v>
      </c>
      <c r="BO43">
        <f>BN43*('Important data + Explanation'!$J$2/(1/33))</f>
        <v>0</v>
      </c>
      <c r="BP43">
        <f>BO43/1000000000</f>
        <v>0</v>
      </c>
      <c r="BQ43" s="29"/>
      <c r="BR43">
        <f>(BQ43/$D$43)*$C$43</f>
        <v>0</v>
      </c>
      <c r="BS43">
        <f>BR43*('Important data + Explanation'!$J$2/(1/33))</f>
        <v>0</v>
      </c>
      <c r="BT43">
        <f>BS43/1000000000</f>
        <v>0</v>
      </c>
      <c r="BU43" s="29"/>
      <c r="BV43">
        <f>(BU43/$D$43)*$C$43</f>
        <v>0</v>
      </c>
      <c r="BW43">
        <f>BV43*('Important data + Explanation'!$J$2/(1/33))</f>
        <v>0</v>
      </c>
      <c r="BX43">
        <f>BW43/1000000000</f>
        <v>0</v>
      </c>
      <c r="BY43" s="29"/>
      <c r="BZ43">
        <f>(BY43/$D$43)*$C$43</f>
        <v>0</v>
      </c>
      <c r="CA43">
        <f>BZ43*('Important data + Explanation'!$J$2/(1/33))</f>
        <v>0</v>
      </c>
      <c r="CB43">
        <f>CA43/1000000000</f>
        <v>0</v>
      </c>
      <c r="CC43" s="29"/>
      <c r="CD43">
        <f>(CC43/$D$43)*$C$43</f>
        <v>0</v>
      </c>
      <c r="CE43">
        <f>CD43*('Important data + Explanation'!$J$2/(1/33))</f>
        <v>0</v>
      </c>
      <c r="CF43">
        <f>CE43/1000000000</f>
        <v>0</v>
      </c>
      <c r="CG43" s="29"/>
      <c r="CH43">
        <f>(CG43/$D$43)*$C$43</f>
        <v>0</v>
      </c>
      <c r="CI43">
        <f>CH43*('Important data + Explanation'!$J$2/(1/33))</f>
        <v>0</v>
      </c>
      <c r="CJ43">
        <f>CI43/1000000000</f>
        <v>0</v>
      </c>
      <c r="CK43" s="29"/>
      <c r="CL43">
        <f>(CK43/$D$43)*$C$43</f>
        <v>0</v>
      </c>
      <c r="CM43">
        <f>CL43*('Important data + Explanation'!$J$2/(1/33))</f>
        <v>0</v>
      </c>
      <c r="CN43">
        <f>CM43/1000000000</f>
        <v>0</v>
      </c>
      <c r="CO43" s="29"/>
      <c r="CP43">
        <f>(CO43/$D$43)*$C$43</f>
        <v>0</v>
      </c>
      <c r="CQ43">
        <f>CP43*('Important data + Explanation'!$J$2/(1/33))</f>
        <v>0</v>
      </c>
      <c r="CR43">
        <f>CQ43/1000000000</f>
        <v>0</v>
      </c>
      <c r="CS43" s="29"/>
      <c r="CT43">
        <f>(CS43/$D$43)*$C$43</f>
        <v>0</v>
      </c>
      <c r="CU43">
        <f>CT43*('Important data + Explanation'!$J$2/(1/33))</f>
        <v>0</v>
      </c>
      <c r="CV43">
        <f>CU43/1000000000</f>
        <v>0</v>
      </c>
      <c r="CW43" s="29"/>
      <c r="CX43">
        <f>(CW43/$D$43)*$C$43</f>
        <v>0</v>
      </c>
      <c r="CY43">
        <f>CX43*('Important data + Explanation'!$J$2/(1/33))</f>
        <v>0</v>
      </c>
      <c r="CZ43">
        <f>CY43/1000000000</f>
        <v>0</v>
      </c>
      <c r="DA43" s="29"/>
      <c r="DB43">
        <f>(DA43/$D$43)*$C$43</f>
        <v>0</v>
      </c>
      <c r="DC43">
        <f>DB43*('Important data + Explanation'!$J$2/(1/33))</f>
        <v>0</v>
      </c>
      <c r="DD43">
        <f>DC43/1000000000</f>
        <v>0</v>
      </c>
      <c r="DE43" s="29"/>
      <c r="DF43">
        <f>(DE43/$D$43)*$C$43</f>
        <v>0</v>
      </c>
      <c r="DG43">
        <f>DF43*('Important data + Explanation'!$J$2/(1/33))</f>
        <v>0</v>
      </c>
      <c r="DH43">
        <f>DG43/1000000000</f>
        <v>0</v>
      </c>
      <c r="DI43" s="29"/>
      <c r="DJ43">
        <f>(DI43/$D$43)*$C$43</f>
        <v>0</v>
      </c>
      <c r="DK43">
        <f>DJ43*('Important data + Explanation'!$J$2/(1/33))</f>
        <v>0</v>
      </c>
      <c r="DL43">
        <f>DK43/1000000000</f>
        <v>0</v>
      </c>
      <c r="DM43" s="29"/>
      <c r="DN43">
        <f>(DM43/$D$43)*$C$43</f>
        <v>0</v>
      </c>
      <c r="DO43">
        <f>DN43*('Important data + Explanation'!$J$2/(1/33))</f>
        <v>0</v>
      </c>
      <c r="DP43">
        <f>DO43/1000000000</f>
        <v>0</v>
      </c>
      <c r="DQ43" s="29"/>
      <c r="DR43">
        <f>(DQ43/$D$43)*$C$43</f>
        <v>0</v>
      </c>
      <c r="DS43">
        <f>DR43*('Important data + Explanation'!$J$2/(1/33))</f>
        <v>0</v>
      </c>
      <c r="DT43">
        <f>DS43/1000000000</f>
        <v>0</v>
      </c>
      <c r="DU43" s="49"/>
      <c r="DV43" s="46"/>
      <c r="DW43" s="46"/>
      <c r="DX43" s="46"/>
      <c r="DY43" s="49"/>
      <c r="DZ43" s="46"/>
      <c r="EA43" s="46"/>
      <c r="EB43" s="46"/>
      <c r="EC43" s="49"/>
      <c r="ED43" s="46"/>
      <c r="EE43" s="46"/>
      <c r="EF43" s="46"/>
      <c r="EG43" s="49"/>
      <c r="EH43" s="46"/>
      <c r="EI43" s="46"/>
      <c r="EJ43" s="46"/>
      <c r="EK43" s="49"/>
      <c r="EL43" s="46"/>
      <c r="EM43" s="46"/>
      <c r="EN43" s="46"/>
      <c r="EO43" s="49"/>
      <c r="EP43" s="46"/>
      <c r="EQ43" s="46"/>
      <c r="ER43" s="46"/>
      <c r="ES43" s="49"/>
      <c r="ET43" s="46"/>
      <c r="EU43" s="46"/>
      <c r="EV43" s="46"/>
      <c r="EW43" s="49"/>
      <c r="EX43" s="46"/>
      <c r="EY43" s="46"/>
      <c r="EZ43" s="46"/>
      <c r="FA43" s="49"/>
      <c r="FB43" s="46"/>
      <c r="FC43" s="46"/>
      <c r="FD43" s="46"/>
      <c r="FE43" s="49"/>
      <c r="FF43" s="46"/>
      <c r="FG43" s="46"/>
      <c r="FH43" s="46"/>
      <c r="FI43" s="49"/>
      <c r="FJ43" s="46"/>
      <c r="FK43" s="46"/>
      <c r="FL43" s="46"/>
      <c r="FM43" s="49"/>
      <c r="FN43" s="46"/>
      <c r="FO43" s="46"/>
      <c r="FP43" s="46"/>
      <c r="FQ43" s="46"/>
      <c r="FR43" s="46"/>
    </row>
    <row r="44" spans="1:174" ht="30" x14ac:dyDescent="0.3">
      <c r="A44" s="19" t="s">
        <v>45</v>
      </c>
      <c r="B44" s="21"/>
      <c r="C44" s="22">
        <v>4.07</v>
      </c>
      <c r="D44" s="27">
        <v>4444501.12</v>
      </c>
      <c r="E44" s="30"/>
      <c r="F44">
        <f>(E44/$D$44)*$C$44</f>
        <v>0</v>
      </c>
      <c r="G44">
        <f>F44*('Important data + Explanation'!$J$2/(1/33))</f>
        <v>0</v>
      </c>
      <c r="H44">
        <f>G44/1000000000</f>
        <v>0</v>
      </c>
      <c r="I44" s="7"/>
      <c r="J44">
        <f>(I44/$D$44)*$C$44</f>
        <v>0</v>
      </c>
      <c r="K44">
        <f>J44*('Important data + Explanation'!$J$2/(1/33))</f>
        <v>0</v>
      </c>
      <c r="L44">
        <f>K44/1000000000</f>
        <v>0</v>
      </c>
      <c r="M44" s="30"/>
      <c r="N44">
        <f>(M44/$D$44)*$C$44</f>
        <v>0</v>
      </c>
      <c r="O44">
        <f>N44*('Important data + Explanation'!$J$2/(1/33))</f>
        <v>0</v>
      </c>
      <c r="P44">
        <f>O44/1000000000</f>
        <v>0</v>
      </c>
      <c r="Q44" s="30"/>
      <c r="R44">
        <f>(Q44/$D$44)*$C$44</f>
        <v>0</v>
      </c>
      <c r="S44">
        <f>R44*('Important data + Explanation'!$J$2/(1/33))</f>
        <v>0</v>
      </c>
      <c r="T44">
        <f>S44/1000000000</f>
        <v>0</v>
      </c>
      <c r="U44" s="30"/>
      <c r="V44">
        <f>(U44/$D$44)*$C$44</f>
        <v>0</v>
      </c>
      <c r="W44">
        <f>V44*('Important data + Explanation'!$J$2/(1/33))</f>
        <v>0</v>
      </c>
      <c r="X44">
        <f>W44/1000000000</f>
        <v>0</v>
      </c>
      <c r="Y44" s="30"/>
      <c r="Z44">
        <f>(Y44/$D$44)*$C$44</f>
        <v>0</v>
      </c>
      <c r="AA44">
        <f>Z44*('Important data + Explanation'!$J$2/(1/33))</f>
        <v>0</v>
      </c>
      <c r="AB44">
        <f>AA44/1000000000</f>
        <v>0</v>
      </c>
      <c r="AC44" s="30"/>
      <c r="AD44">
        <f>(AC44/$D$44)*$C$44</f>
        <v>0</v>
      </c>
      <c r="AE44">
        <f>AD44*('Important data + Explanation'!$J$2/(1/33))</f>
        <v>0</v>
      </c>
      <c r="AF44">
        <f>AE44/1000000000</f>
        <v>0</v>
      </c>
      <c r="AG44" s="30"/>
      <c r="AH44">
        <f>(AG44/$D$44)*$C$44</f>
        <v>0</v>
      </c>
      <c r="AI44">
        <f>AH44*('Important data + Explanation'!$J$2/(1/33))</f>
        <v>0</v>
      </c>
      <c r="AJ44">
        <f>AI44/1000000000</f>
        <v>0</v>
      </c>
      <c r="AK44" s="30"/>
      <c r="AL44">
        <f>(AK44/$D$44)*$C$44</f>
        <v>0</v>
      </c>
      <c r="AM44">
        <f>AL44*('Important data + Explanation'!$J$2/(1/33))</f>
        <v>0</v>
      </c>
      <c r="AN44">
        <f>AM44/1000000000</f>
        <v>0</v>
      </c>
      <c r="AO44" s="30"/>
      <c r="AP44">
        <f>(AO44/$D$44)*$C$44</f>
        <v>0</v>
      </c>
      <c r="AQ44">
        <f>AP44*('Important data + Explanation'!$J$2/(1/33))</f>
        <v>0</v>
      </c>
      <c r="AR44">
        <f>AQ44/1000000000</f>
        <v>0</v>
      </c>
      <c r="AS44" s="30"/>
      <c r="AT44">
        <f>(AS44/$D$44)*$C$44</f>
        <v>0</v>
      </c>
      <c r="AU44">
        <f>AT44*('Important data + Explanation'!$J$2/(1/33))</f>
        <v>0</v>
      </c>
      <c r="AV44">
        <f>AU44/1000000000</f>
        <v>0</v>
      </c>
      <c r="AW44" s="30"/>
      <c r="AX44">
        <f>(AW44/$D$44)*$C$44</f>
        <v>0</v>
      </c>
      <c r="AY44">
        <f>AX44*('Important data + Explanation'!$J$2/(1/33))</f>
        <v>0</v>
      </c>
      <c r="AZ44">
        <f>AY44/1000000000</f>
        <v>0</v>
      </c>
      <c r="BA44" s="30"/>
      <c r="BB44">
        <f>(BA44/$D$44)*$C$44</f>
        <v>0</v>
      </c>
      <c r="BC44">
        <f>BB44*('Important data + Explanation'!$J$2/(1/33))</f>
        <v>0</v>
      </c>
      <c r="BD44">
        <f>BC44/1000000000</f>
        <v>0</v>
      </c>
      <c r="BE44" s="30"/>
      <c r="BF44">
        <f>(BE44/$D$44)*$C$44</f>
        <v>0</v>
      </c>
      <c r="BG44">
        <f>BF44*('Important data + Explanation'!$J$2/(1/33))</f>
        <v>0</v>
      </c>
      <c r="BH44">
        <f>BG44/1000000000</f>
        <v>0</v>
      </c>
      <c r="BI44" s="30"/>
      <c r="BJ44">
        <f>(BI44/$D$44)*$C$44</f>
        <v>0</v>
      </c>
      <c r="BK44">
        <f>BJ44*('Important data + Explanation'!$J$2/(1/33))</f>
        <v>0</v>
      </c>
      <c r="BL44">
        <f>BK44/1000000000</f>
        <v>0</v>
      </c>
      <c r="BM44" s="30"/>
      <c r="BN44">
        <f>(BM44/$D$44)*$C$44</f>
        <v>0</v>
      </c>
      <c r="BO44">
        <f>BN44*('Important data + Explanation'!$J$2/(1/33))</f>
        <v>0</v>
      </c>
      <c r="BP44">
        <f>BO44/1000000000</f>
        <v>0</v>
      </c>
      <c r="BQ44" s="30"/>
      <c r="BR44">
        <f>(BQ44/$D$44)*$C$44</f>
        <v>0</v>
      </c>
      <c r="BS44">
        <f>BR44*('Important data + Explanation'!$J$2/(1/33))</f>
        <v>0</v>
      </c>
      <c r="BT44">
        <f>BS44/1000000000</f>
        <v>0</v>
      </c>
      <c r="BU44" s="30"/>
      <c r="BV44">
        <f>(BU44/$D$44)*$C$44</f>
        <v>0</v>
      </c>
      <c r="BW44">
        <f>BV44*('Important data + Explanation'!$J$2/(1/33))</f>
        <v>0</v>
      </c>
      <c r="BX44">
        <f>BW44/1000000000</f>
        <v>0</v>
      </c>
      <c r="BY44" s="30"/>
      <c r="BZ44">
        <f>(BY44/$D$44)*$C$44</f>
        <v>0</v>
      </c>
      <c r="CA44">
        <f>BZ44*('Important data + Explanation'!$J$2/(1/33))</f>
        <v>0</v>
      </c>
      <c r="CB44">
        <f>CA44/1000000000</f>
        <v>0</v>
      </c>
      <c r="CC44" s="30"/>
      <c r="CD44">
        <f>(CC44/$D$44)*$C$44</f>
        <v>0</v>
      </c>
      <c r="CE44">
        <f>CD44*('Important data + Explanation'!$J$2/(1/33))</f>
        <v>0</v>
      </c>
      <c r="CF44">
        <f>CE44/1000000000</f>
        <v>0</v>
      </c>
      <c r="CG44" s="30"/>
      <c r="CH44">
        <f>(CG44/$D$44)*$C$44</f>
        <v>0</v>
      </c>
      <c r="CI44">
        <f>CH44*('Important data + Explanation'!$J$2/(1/33))</f>
        <v>0</v>
      </c>
      <c r="CJ44">
        <f>CI44/1000000000</f>
        <v>0</v>
      </c>
      <c r="CK44" s="30"/>
      <c r="CL44">
        <f>(CK44/$D$44)*$C$44</f>
        <v>0</v>
      </c>
      <c r="CM44">
        <f>CL44*('Important data + Explanation'!$J$2/(1/33))</f>
        <v>0</v>
      </c>
      <c r="CN44">
        <f>CM44/1000000000</f>
        <v>0</v>
      </c>
      <c r="CO44" s="30"/>
      <c r="CP44">
        <f>(CO44/$D$44)*$C$44</f>
        <v>0</v>
      </c>
      <c r="CQ44">
        <f>CP44*('Important data + Explanation'!$J$2/(1/33))</f>
        <v>0</v>
      </c>
      <c r="CR44">
        <f>CQ44/1000000000</f>
        <v>0</v>
      </c>
      <c r="CS44" s="30"/>
      <c r="CT44">
        <f>(CS44/$D$44)*$C$44</f>
        <v>0</v>
      </c>
      <c r="CU44">
        <f>CT44*('Important data + Explanation'!$J$2/(1/33))</f>
        <v>0</v>
      </c>
      <c r="CV44">
        <f>CU44/1000000000</f>
        <v>0</v>
      </c>
      <c r="CW44" s="30"/>
      <c r="CX44">
        <f>(CW44/$D$44)*$C$44</f>
        <v>0</v>
      </c>
      <c r="CY44">
        <f>CX44*('Important data + Explanation'!$J$2/(1/33))</f>
        <v>0</v>
      </c>
      <c r="CZ44">
        <f>CY44/1000000000</f>
        <v>0</v>
      </c>
      <c r="DA44" s="30"/>
      <c r="DB44">
        <f>(DA44/$D$44)*$C$44</f>
        <v>0</v>
      </c>
      <c r="DC44">
        <f>DB44*('Important data + Explanation'!$J$2/(1/33))</f>
        <v>0</v>
      </c>
      <c r="DD44">
        <f>DC44/1000000000</f>
        <v>0</v>
      </c>
      <c r="DE44" s="30"/>
      <c r="DF44">
        <f>(DE44/$D$44)*$C$44</f>
        <v>0</v>
      </c>
      <c r="DG44">
        <f>DF44*('Important data + Explanation'!$J$2/(1/33))</f>
        <v>0</v>
      </c>
      <c r="DH44">
        <f>DG44/1000000000</f>
        <v>0</v>
      </c>
      <c r="DI44" s="30"/>
      <c r="DJ44">
        <f>(DI44/$D$44)*$C$44</f>
        <v>0</v>
      </c>
      <c r="DK44">
        <f>DJ44*('Important data + Explanation'!$J$2/(1/33))</f>
        <v>0</v>
      </c>
      <c r="DL44">
        <f>DK44/1000000000</f>
        <v>0</v>
      </c>
      <c r="DM44" s="30"/>
      <c r="DN44">
        <f>(DM44/$D$44)*$C$44</f>
        <v>0</v>
      </c>
      <c r="DO44">
        <f>DN44*('Important data + Explanation'!$J$2/(1/33))</f>
        <v>0</v>
      </c>
      <c r="DP44">
        <f>DO44/1000000000</f>
        <v>0</v>
      </c>
      <c r="DQ44" s="30"/>
      <c r="DR44">
        <f>(DQ44/$D$44)*$C$44</f>
        <v>0</v>
      </c>
      <c r="DS44">
        <f>DR44*('Important data + Explanation'!$J$2/(1/33))</f>
        <v>0</v>
      </c>
      <c r="DT44">
        <f>DS44/1000000000</f>
        <v>0</v>
      </c>
      <c r="DU44" s="50"/>
      <c r="DV44" s="46"/>
      <c r="DW44" s="46"/>
      <c r="DX44" s="46"/>
      <c r="DY44" s="50"/>
      <c r="DZ44" s="46"/>
      <c r="EA44" s="46"/>
      <c r="EB44" s="46"/>
      <c r="EC44" s="50"/>
      <c r="ED44" s="46"/>
      <c r="EE44" s="46"/>
      <c r="EF44" s="46"/>
      <c r="EG44" s="50"/>
      <c r="EH44" s="46"/>
      <c r="EI44" s="46"/>
      <c r="EJ44" s="46"/>
      <c r="EK44" s="50"/>
      <c r="EL44" s="46"/>
      <c r="EM44" s="46"/>
      <c r="EN44" s="46"/>
      <c r="EO44" s="50"/>
      <c r="EP44" s="46"/>
      <c r="EQ44" s="46"/>
      <c r="ER44" s="46"/>
      <c r="ES44" s="50"/>
      <c r="ET44" s="46"/>
      <c r="EU44" s="46"/>
      <c r="EV44" s="46"/>
      <c r="EW44" s="50"/>
      <c r="EX44" s="46"/>
      <c r="EY44" s="46"/>
      <c r="EZ44" s="46"/>
      <c r="FA44" s="50"/>
      <c r="FB44" s="46"/>
      <c r="FC44" s="46"/>
      <c r="FD44" s="46"/>
      <c r="FE44" s="50"/>
      <c r="FF44" s="46"/>
      <c r="FG44" s="46"/>
      <c r="FH44" s="46"/>
      <c r="FI44" s="50"/>
      <c r="FJ44" s="46"/>
      <c r="FK44" s="46"/>
      <c r="FL44" s="46"/>
      <c r="FM44" s="50"/>
      <c r="FN44" s="46"/>
      <c r="FO44" s="46"/>
      <c r="FP44" s="46"/>
      <c r="FQ44" s="46"/>
      <c r="FR44" s="46"/>
    </row>
    <row r="45" spans="1:174" ht="15.75" x14ac:dyDescent="0.3">
      <c r="A45" s="18" t="s">
        <v>46</v>
      </c>
      <c r="B45" s="21"/>
      <c r="C45" s="22">
        <v>4.07</v>
      </c>
      <c r="D45" s="27">
        <v>4444501.12</v>
      </c>
      <c r="E45" s="30"/>
      <c r="F45">
        <f>(E45/$D$45)*$C$45</f>
        <v>0</v>
      </c>
      <c r="G45">
        <f>F45*('Important data + Explanation'!$J$2/(1/33))</f>
        <v>0</v>
      </c>
      <c r="H45">
        <f>G45/1000000000</f>
        <v>0</v>
      </c>
      <c r="I45" s="7"/>
      <c r="J45">
        <f>(I45/$D$45)*$C$45</f>
        <v>0</v>
      </c>
      <c r="K45">
        <f>J45*('Important data + Explanation'!$J$2/(1/33))</f>
        <v>0</v>
      </c>
      <c r="L45">
        <f>K45/1000000000</f>
        <v>0</v>
      </c>
      <c r="M45" s="30"/>
      <c r="N45">
        <f>(M45/$D$45)*$C$45</f>
        <v>0</v>
      </c>
      <c r="O45">
        <f>N45*('Important data + Explanation'!$J$2/(1/33))</f>
        <v>0</v>
      </c>
      <c r="P45">
        <f>O45/1000000000</f>
        <v>0</v>
      </c>
      <c r="Q45" s="30"/>
      <c r="R45">
        <f>(Q45/$D$45)*$C$45</f>
        <v>0</v>
      </c>
      <c r="S45">
        <f>R45*('Important data + Explanation'!$J$2/(1/33))</f>
        <v>0</v>
      </c>
      <c r="T45">
        <f>S45/1000000000</f>
        <v>0</v>
      </c>
      <c r="U45" s="30"/>
      <c r="V45">
        <f>(U45/$D$45)*$C$45</f>
        <v>0</v>
      </c>
      <c r="W45">
        <f>V45*('Important data + Explanation'!$J$2/(1/33))</f>
        <v>0</v>
      </c>
      <c r="X45">
        <f>W45/1000000000</f>
        <v>0</v>
      </c>
      <c r="Y45" s="30"/>
      <c r="Z45">
        <f>(Y45/$D$45)*$C$45</f>
        <v>0</v>
      </c>
      <c r="AA45">
        <f>Z45*('Important data + Explanation'!$J$2/(1/33))</f>
        <v>0</v>
      </c>
      <c r="AB45">
        <f>AA45/1000000000</f>
        <v>0</v>
      </c>
      <c r="AC45" s="30"/>
      <c r="AD45">
        <f>(AC45/$D$45)*$C$45</f>
        <v>0</v>
      </c>
      <c r="AE45">
        <f>AD45*('Important data + Explanation'!$J$2/(1/33))</f>
        <v>0</v>
      </c>
      <c r="AF45">
        <f>AE45/1000000000</f>
        <v>0</v>
      </c>
      <c r="AG45" s="30"/>
      <c r="AH45">
        <f>(AG45/$D$45)*$C$45</f>
        <v>0</v>
      </c>
      <c r="AI45">
        <f>AH45*('Important data + Explanation'!$J$2/(1/33))</f>
        <v>0</v>
      </c>
      <c r="AJ45">
        <f>AI45/1000000000</f>
        <v>0</v>
      </c>
      <c r="AK45" s="30"/>
      <c r="AL45">
        <f>(AK45/$D$45)*$C$45</f>
        <v>0</v>
      </c>
      <c r="AM45">
        <f>AL45*('Important data + Explanation'!$J$2/(1/33))</f>
        <v>0</v>
      </c>
      <c r="AN45">
        <f>AM45/1000000000</f>
        <v>0</v>
      </c>
      <c r="AO45" s="30"/>
      <c r="AP45">
        <f>(AO45/$D$45)*$C$45</f>
        <v>0</v>
      </c>
      <c r="AQ45">
        <f>AP45*('Important data + Explanation'!$J$2/(1/33))</f>
        <v>0</v>
      </c>
      <c r="AR45">
        <f>AQ45/1000000000</f>
        <v>0</v>
      </c>
      <c r="AS45" s="30"/>
      <c r="AT45">
        <f>(AS45/$D$45)*$C$45</f>
        <v>0</v>
      </c>
      <c r="AU45">
        <f>AT45*('Important data + Explanation'!$J$2/(1/33))</f>
        <v>0</v>
      </c>
      <c r="AV45">
        <f>AU45/1000000000</f>
        <v>0</v>
      </c>
      <c r="AW45" s="30"/>
      <c r="AX45">
        <f>(AW45/$D$45)*$C$45</f>
        <v>0</v>
      </c>
      <c r="AY45">
        <f>AX45*('Important data + Explanation'!$J$2/(1/33))</f>
        <v>0</v>
      </c>
      <c r="AZ45">
        <f>AY45/1000000000</f>
        <v>0</v>
      </c>
      <c r="BA45" s="30"/>
      <c r="BB45">
        <f>(BA45/$D$45)*$C$45</f>
        <v>0</v>
      </c>
      <c r="BC45">
        <f>BB45*('Important data + Explanation'!$J$2/(1/33))</f>
        <v>0</v>
      </c>
      <c r="BD45">
        <f>BC45/1000000000</f>
        <v>0</v>
      </c>
      <c r="BE45" s="30"/>
      <c r="BF45">
        <f>(BE45/$D$45)*$C$45</f>
        <v>0</v>
      </c>
      <c r="BG45">
        <f>BF45*('Important data + Explanation'!$J$2/(1/33))</f>
        <v>0</v>
      </c>
      <c r="BH45">
        <f>BG45/1000000000</f>
        <v>0</v>
      </c>
      <c r="BI45" s="30"/>
      <c r="BJ45">
        <f>(BI45/$D$45)*$C$45</f>
        <v>0</v>
      </c>
      <c r="BK45">
        <f>BJ45*('Important data + Explanation'!$J$2/(1/33))</f>
        <v>0</v>
      </c>
      <c r="BL45">
        <f>BK45/1000000000</f>
        <v>0</v>
      </c>
      <c r="BM45" s="30"/>
      <c r="BN45">
        <f>(BM45/$D$45)*$C$45</f>
        <v>0</v>
      </c>
      <c r="BO45">
        <f>BN45*('Important data + Explanation'!$J$2/(1/33))</f>
        <v>0</v>
      </c>
      <c r="BP45">
        <f>BO45/1000000000</f>
        <v>0</v>
      </c>
      <c r="BQ45" s="30"/>
      <c r="BR45">
        <f>(BQ45/$D$45)*$C$45</f>
        <v>0</v>
      </c>
      <c r="BS45">
        <f>BR45*('Important data + Explanation'!$J$2/(1/33))</f>
        <v>0</v>
      </c>
      <c r="BT45">
        <f>BS45/1000000000</f>
        <v>0</v>
      </c>
      <c r="BU45" s="30"/>
      <c r="BV45">
        <f>(BU45/$D$45)*$C$45</f>
        <v>0</v>
      </c>
      <c r="BW45">
        <f>BV45*('Important data + Explanation'!$J$2/(1/33))</f>
        <v>0</v>
      </c>
      <c r="BX45">
        <f>BW45/1000000000</f>
        <v>0</v>
      </c>
      <c r="BY45" s="30"/>
      <c r="BZ45">
        <f>(BY45/$D$45)*$C$45</f>
        <v>0</v>
      </c>
      <c r="CA45">
        <f>BZ45*('Important data + Explanation'!$J$2/(1/33))</f>
        <v>0</v>
      </c>
      <c r="CB45">
        <f>CA45/1000000000</f>
        <v>0</v>
      </c>
      <c r="CC45" s="30"/>
      <c r="CD45">
        <f>(CC45/$D$45)*$C$45</f>
        <v>0</v>
      </c>
      <c r="CE45">
        <f>CD45*('Important data + Explanation'!$J$2/(1/33))</f>
        <v>0</v>
      </c>
      <c r="CF45">
        <f>CE45/1000000000</f>
        <v>0</v>
      </c>
      <c r="CG45" s="30"/>
      <c r="CH45">
        <f>(CG45/$D$45)*$C$45</f>
        <v>0</v>
      </c>
      <c r="CI45">
        <f>CH45*('Important data + Explanation'!$J$2/(1/33))</f>
        <v>0</v>
      </c>
      <c r="CJ45">
        <f>CI45/1000000000</f>
        <v>0</v>
      </c>
      <c r="CK45" s="30"/>
      <c r="CL45">
        <f>(CK45/$D$45)*$C$45</f>
        <v>0</v>
      </c>
      <c r="CM45">
        <f>CL45*('Important data + Explanation'!$J$2/(1/33))</f>
        <v>0</v>
      </c>
      <c r="CN45">
        <f>CM45/1000000000</f>
        <v>0</v>
      </c>
      <c r="CO45" s="30"/>
      <c r="CP45">
        <f>(CO45/$D$45)*$C$45</f>
        <v>0</v>
      </c>
      <c r="CQ45">
        <f>CP45*('Important data + Explanation'!$J$2/(1/33))</f>
        <v>0</v>
      </c>
      <c r="CR45">
        <f>CQ45/1000000000</f>
        <v>0</v>
      </c>
      <c r="CS45" s="30"/>
      <c r="CT45">
        <f>(CS45/$D$45)*$C$45</f>
        <v>0</v>
      </c>
      <c r="CU45">
        <f>CT45*('Important data + Explanation'!$J$2/(1/33))</f>
        <v>0</v>
      </c>
      <c r="CV45">
        <f>CU45/1000000000</f>
        <v>0</v>
      </c>
      <c r="CW45" s="30"/>
      <c r="CX45">
        <f>(CW45/$D$45)*$C$45</f>
        <v>0</v>
      </c>
      <c r="CY45">
        <f>CX45*('Important data + Explanation'!$J$2/(1/33))</f>
        <v>0</v>
      </c>
      <c r="CZ45">
        <f>CY45/1000000000</f>
        <v>0</v>
      </c>
      <c r="DA45" s="30"/>
      <c r="DB45">
        <f>(DA45/$D$45)*$C$45</f>
        <v>0</v>
      </c>
      <c r="DC45">
        <f>DB45*('Important data + Explanation'!$J$2/(1/33))</f>
        <v>0</v>
      </c>
      <c r="DD45">
        <f>DC45/1000000000</f>
        <v>0</v>
      </c>
      <c r="DE45" s="30"/>
      <c r="DF45">
        <f>(DE45/$D$45)*$C$45</f>
        <v>0</v>
      </c>
      <c r="DG45">
        <f>DF45*('Important data + Explanation'!$J$2/(1/33))</f>
        <v>0</v>
      </c>
      <c r="DH45">
        <f>DG45/1000000000</f>
        <v>0</v>
      </c>
      <c r="DI45" s="30"/>
      <c r="DJ45">
        <f>(DI45/$D$45)*$C$45</f>
        <v>0</v>
      </c>
      <c r="DK45">
        <f>DJ45*('Important data + Explanation'!$J$2/(1/33))</f>
        <v>0</v>
      </c>
      <c r="DL45">
        <f>DK45/1000000000</f>
        <v>0</v>
      </c>
      <c r="DM45" s="30"/>
      <c r="DN45">
        <f>(DM45/$D$45)*$C$45</f>
        <v>0</v>
      </c>
      <c r="DO45">
        <f>DN45*('Important data + Explanation'!$J$2/(1/33))</f>
        <v>0</v>
      </c>
      <c r="DP45">
        <f>DO45/1000000000</f>
        <v>0</v>
      </c>
      <c r="DQ45" s="30"/>
      <c r="DR45">
        <f>(DQ45/$D$45)*$C$45</f>
        <v>0</v>
      </c>
      <c r="DS45">
        <f>DR45*('Important data + Explanation'!$J$2/(1/33))</f>
        <v>0</v>
      </c>
      <c r="DT45">
        <f>DS45/1000000000</f>
        <v>0</v>
      </c>
      <c r="DU45" s="50"/>
      <c r="DV45" s="46"/>
      <c r="DW45" s="46"/>
      <c r="DX45" s="46"/>
      <c r="DY45" s="50"/>
      <c r="DZ45" s="46"/>
      <c r="EA45" s="46"/>
      <c r="EB45" s="46"/>
      <c r="EC45" s="50"/>
      <c r="ED45" s="46"/>
      <c r="EE45" s="46"/>
      <c r="EF45" s="46"/>
      <c r="EG45" s="50"/>
      <c r="EH45" s="46"/>
      <c r="EI45" s="46"/>
      <c r="EJ45" s="46"/>
      <c r="EK45" s="50"/>
      <c r="EL45" s="46"/>
      <c r="EM45" s="46"/>
      <c r="EN45" s="46"/>
      <c r="EO45" s="50"/>
      <c r="EP45" s="46"/>
      <c r="EQ45" s="46"/>
      <c r="ER45" s="46"/>
      <c r="ES45" s="50"/>
      <c r="ET45" s="46"/>
      <c r="EU45" s="46"/>
      <c r="EV45" s="46"/>
      <c r="EW45" s="50"/>
      <c r="EX45" s="46"/>
      <c r="EY45" s="46"/>
      <c r="EZ45" s="46"/>
      <c r="FA45" s="50"/>
      <c r="FB45" s="46"/>
      <c r="FC45" s="46"/>
      <c r="FD45" s="46"/>
      <c r="FE45" s="50"/>
      <c r="FF45" s="46"/>
      <c r="FG45" s="46"/>
      <c r="FH45" s="46"/>
      <c r="FI45" s="50"/>
      <c r="FJ45" s="46"/>
      <c r="FK45" s="46"/>
      <c r="FL45" s="46"/>
      <c r="FM45" s="50"/>
      <c r="FN45" s="46"/>
      <c r="FO45" s="46"/>
      <c r="FP45" s="46"/>
      <c r="FQ45" s="46"/>
      <c r="FR45" s="46"/>
    </row>
    <row r="46" spans="1:174" x14ac:dyDescent="0.25">
      <c r="A46" s="20"/>
      <c r="DU46" s="46"/>
      <c r="DV46" s="46"/>
      <c r="DW46" s="46"/>
      <c r="DX46" s="46"/>
      <c r="DY46" s="46"/>
      <c r="DZ46" s="46"/>
      <c r="EA46" s="46"/>
      <c r="EB46" s="46"/>
      <c r="EC46" s="46"/>
      <c r="ED46" s="46"/>
      <c r="EE46" s="46"/>
      <c r="EF46" s="46"/>
      <c r="EG46" s="46"/>
      <c r="EH46" s="46"/>
      <c r="EI46" s="46"/>
      <c r="EJ46" s="46"/>
      <c r="EK46" s="46"/>
      <c r="EL46" s="46"/>
      <c r="EM46" s="46"/>
      <c r="EN46" s="46"/>
      <c r="EO46" s="46"/>
      <c r="EP46" s="46"/>
      <c r="EQ46" s="46"/>
      <c r="ER46" s="46"/>
      <c r="ES46" s="46"/>
      <c r="ET46" s="46"/>
      <c r="EU46" s="46"/>
      <c r="EV46" s="46"/>
      <c r="EW46" s="46"/>
      <c r="EX46" s="46"/>
      <c r="EY46" s="46"/>
      <c r="EZ46" s="46"/>
      <c r="FA46" s="46"/>
      <c r="FB46" s="46"/>
      <c r="FC46" s="46"/>
      <c r="FD46" s="46"/>
      <c r="FE46" s="46"/>
      <c r="FF46" s="46"/>
      <c r="FG46" s="46"/>
      <c r="FH46" s="46"/>
      <c r="FI46" s="46"/>
      <c r="FJ46" s="46"/>
      <c r="FK46" s="46"/>
      <c r="FL46" s="46"/>
      <c r="FM46" s="46"/>
      <c r="FN46" s="46"/>
      <c r="FO46" s="46"/>
      <c r="FP46" s="46"/>
      <c r="FQ46" s="46"/>
      <c r="FR46" s="46"/>
    </row>
    <row r="47" spans="1:174" x14ac:dyDescent="0.25">
      <c r="A47" s="20"/>
      <c r="DU47" s="46"/>
      <c r="DV47" s="46"/>
      <c r="DW47" s="46"/>
      <c r="DX47" s="46"/>
      <c r="DY47" s="46"/>
      <c r="DZ47" s="46"/>
      <c r="EA47" s="46"/>
      <c r="EB47" s="46"/>
      <c r="EC47" s="46"/>
      <c r="ED47" s="46"/>
      <c r="EE47" s="46"/>
      <c r="EF47" s="46"/>
      <c r="EG47" s="46"/>
      <c r="EH47" s="46"/>
      <c r="EI47" s="46"/>
      <c r="EJ47" s="46"/>
      <c r="EK47" s="46"/>
      <c r="EL47" s="46"/>
      <c r="EM47" s="46"/>
      <c r="EN47" s="46"/>
      <c r="EO47" s="46"/>
      <c r="EP47" s="46"/>
      <c r="EQ47" s="46"/>
      <c r="ER47" s="46"/>
      <c r="ES47" s="46"/>
      <c r="ET47" s="46"/>
      <c r="EU47" s="46"/>
      <c r="EV47" s="46"/>
      <c r="EW47" s="46"/>
      <c r="EX47" s="46"/>
      <c r="EY47" s="46"/>
      <c r="EZ47" s="46"/>
      <c r="FA47" s="46"/>
      <c r="FB47" s="46"/>
      <c r="FC47" s="46"/>
      <c r="FD47" s="46"/>
      <c r="FE47" s="46"/>
      <c r="FF47" s="46"/>
      <c r="FG47" s="46"/>
      <c r="FH47" s="46"/>
      <c r="FI47" s="46"/>
      <c r="FJ47" s="46"/>
      <c r="FK47" s="46"/>
      <c r="FL47" s="46"/>
      <c r="FM47" s="46"/>
      <c r="FN47" s="46"/>
      <c r="FO47" s="46"/>
      <c r="FP47" s="46"/>
      <c r="FQ47" s="46"/>
      <c r="FR47" s="46"/>
    </row>
    <row r="48" spans="1:174" x14ac:dyDescent="0.25">
      <c r="DU48" s="46"/>
      <c r="DV48" s="46"/>
      <c r="DW48" s="46"/>
      <c r="DX48" s="46"/>
      <c r="DY48" s="46"/>
      <c r="DZ48" s="46"/>
      <c r="EA48" s="46"/>
      <c r="EB48" s="46"/>
      <c r="EC48" s="46"/>
      <c r="ED48" s="46"/>
      <c r="EE48" s="46"/>
      <c r="EF48" s="46"/>
      <c r="EG48" s="46"/>
      <c r="EH48" s="46"/>
      <c r="EI48" s="46"/>
      <c r="EJ48" s="46"/>
      <c r="EK48" s="46"/>
      <c r="EL48" s="46"/>
      <c r="EM48" s="46"/>
      <c r="EN48" s="46"/>
      <c r="EO48" s="46"/>
      <c r="EP48" s="46"/>
      <c r="EQ48" s="46"/>
      <c r="ER48" s="46"/>
      <c r="ES48" s="46"/>
      <c r="ET48" s="46"/>
      <c r="EU48" s="46"/>
      <c r="EV48" s="46"/>
      <c r="EW48" s="46"/>
      <c r="EX48" s="46"/>
      <c r="EY48" s="46"/>
      <c r="EZ48" s="46"/>
      <c r="FA48" s="46"/>
      <c r="FB48" s="46"/>
      <c r="FC48" s="46"/>
      <c r="FD48" s="46"/>
      <c r="FE48" s="46"/>
      <c r="FF48" s="46"/>
      <c r="FG48" s="46"/>
      <c r="FH48" s="46"/>
      <c r="FI48" s="46"/>
      <c r="FJ48" s="46"/>
      <c r="FK48" s="46"/>
      <c r="FL48" s="46"/>
      <c r="FM48" s="46"/>
      <c r="FN48" s="46"/>
      <c r="FO48" s="46"/>
      <c r="FP48" s="46"/>
      <c r="FQ48" s="46"/>
      <c r="FR48" s="46"/>
    </row>
    <row r="49" spans="125:174" x14ac:dyDescent="0.25">
      <c r="DU49" s="46"/>
      <c r="DV49" s="46"/>
      <c r="DW49" s="46"/>
      <c r="DX49" s="46"/>
      <c r="DY49" s="46"/>
      <c r="DZ49" s="46"/>
      <c r="EA49" s="46"/>
      <c r="EB49" s="46"/>
      <c r="EC49" s="46"/>
      <c r="ED49" s="46"/>
      <c r="EE49" s="46"/>
      <c r="EF49" s="46"/>
      <c r="EG49" s="46"/>
      <c r="EH49" s="46"/>
      <c r="EI49" s="46"/>
      <c r="EJ49" s="46"/>
      <c r="EK49" s="46"/>
      <c r="EL49" s="46"/>
      <c r="EM49" s="46"/>
      <c r="EN49" s="46"/>
      <c r="EO49" s="46"/>
      <c r="EP49" s="46"/>
      <c r="EQ49" s="46"/>
      <c r="ER49" s="46"/>
      <c r="ES49" s="46"/>
      <c r="ET49" s="46"/>
      <c r="EU49" s="46"/>
      <c r="EV49" s="46"/>
      <c r="EW49" s="46"/>
      <c r="EX49" s="46"/>
      <c r="EY49" s="46"/>
      <c r="EZ49" s="46"/>
      <c r="FA49" s="46"/>
      <c r="FB49" s="46"/>
      <c r="FC49" s="46"/>
      <c r="FD49" s="46"/>
      <c r="FE49" s="46"/>
      <c r="FF49" s="46"/>
      <c r="FG49" s="46"/>
      <c r="FH49" s="46"/>
      <c r="FI49" s="46"/>
      <c r="FJ49" s="46"/>
      <c r="FK49" s="46"/>
      <c r="FL49" s="46"/>
      <c r="FM49" s="46"/>
      <c r="FN49" s="46"/>
      <c r="FO49" s="46"/>
      <c r="FP49" s="46"/>
      <c r="FQ49" s="46"/>
      <c r="FR49" s="46"/>
    </row>
    <row r="50" spans="125:174" x14ac:dyDescent="0.25">
      <c r="DU50" s="46"/>
      <c r="DV50" s="46"/>
      <c r="DW50" s="46"/>
      <c r="DX50" s="46"/>
      <c r="DY50" s="46"/>
      <c r="DZ50" s="46"/>
      <c r="EA50" s="46"/>
      <c r="EB50" s="46"/>
      <c r="EC50" s="46"/>
      <c r="ED50" s="46"/>
      <c r="EE50" s="46"/>
      <c r="EF50" s="46"/>
      <c r="EG50" s="46"/>
      <c r="EH50" s="46"/>
      <c r="EI50" s="46"/>
      <c r="EJ50" s="46"/>
      <c r="EK50" s="46"/>
      <c r="EL50" s="46"/>
      <c r="EM50" s="46"/>
      <c r="EN50" s="46"/>
      <c r="EO50" s="46"/>
      <c r="EP50" s="46"/>
      <c r="EQ50" s="46"/>
      <c r="ER50" s="46"/>
      <c r="ES50" s="46"/>
      <c r="ET50" s="46"/>
      <c r="EU50" s="46"/>
      <c r="EV50" s="46"/>
      <c r="EW50" s="46"/>
      <c r="EX50" s="46"/>
      <c r="EY50" s="46"/>
      <c r="EZ50" s="46"/>
      <c r="FA50" s="46"/>
      <c r="FB50" s="46"/>
      <c r="FC50" s="46"/>
      <c r="FD50" s="46"/>
      <c r="FE50" s="46"/>
      <c r="FF50" s="46"/>
      <c r="FG50" s="46"/>
      <c r="FH50" s="46"/>
      <c r="FI50" s="46"/>
      <c r="FJ50" s="46"/>
      <c r="FK50" s="46"/>
      <c r="FL50" s="46"/>
      <c r="FM50" s="46"/>
      <c r="FN50" s="46"/>
      <c r="FO50" s="46"/>
      <c r="FP50" s="46"/>
      <c r="FQ50" s="46"/>
      <c r="FR50" s="46"/>
    </row>
  </sheetData>
  <mergeCells count="1">
    <mergeCell ref="B1:D1"/>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workbookViewId="0">
      <selection activeCell="J3" sqref="J3"/>
    </sheetView>
  </sheetViews>
  <sheetFormatPr defaultRowHeight="15" x14ac:dyDescent="0.25"/>
  <cols>
    <col min="1" max="1" width="38" bestFit="1" customWidth="1"/>
    <col min="2" max="2" width="12.85546875" customWidth="1"/>
    <col min="3" max="3" width="10.140625" customWidth="1"/>
    <col min="4" max="4" width="13.140625" bestFit="1" customWidth="1"/>
    <col min="6" max="6" width="1.42578125" customWidth="1"/>
    <col min="9" max="9" width="33.140625" bestFit="1" customWidth="1"/>
  </cols>
  <sheetData>
    <row r="1" spans="1:10" x14ac:dyDescent="0.25">
      <c r="A1" s="68" t="s">
        <v>52</v>
      </c>
      <c r="B1" s="68"/>
      <c r="D1" s="68" t="s">
        <v>56</v>
      </c>
      <c r="E1" s="68"/>
      <c r="F1" s="68"/>
      <c r="G1" s="68"/>
      <c r="I1" s="68" t="s">
        <v>57</v>
      </c>
      <c r="J1" s="68"/>
    </row>
    <row r="2" spans="1:10" x14ac:dyDescent="0.25">
      <c r="A2" t="s">
        <v>53</v>
      </c>
      <c r="B2">
        <v>67.099999999999994</v>
      </c>
      <c r="D2" t="s">
        <v>49</v>
      </c>
      <c r="E2">
        <v>10</v>
      </c>
      <c r="F2" t="s">
        <v>50</v>
      </c>
      <c r="G2" s="10">
        <v>1</v>
      </c>
      <c r="I2" t="s">
        <v>58</v>
      </c>
      <c r="J2" s="11">
        <v>2000</v>
      </c>
    </row>
    <row r="3" spans="1:10" x14ac:dyDescent="0.25">
      <c r="A3" t="s">
        <v>54</v>
      </c>
      <c r="B3">
        <v>10</v>
      </c>
      <c r="D3" t="s">
        <v>51</v>
      </c>
      <c r="E3">
        <f>1/3</f>
        <v>0.33333333333333331</v>
      </c>
      <c r="F3" s="9"/>
    </row>
    <row r="4" spans="1:10" x14ac:dyDescent="0.25">
      <c r="A4" t="s">
        <v>55</v>
      </c>
      <c r="B4">
        <v>6.71</v>
      </c>
      <c r="F4" s="9"/>
    </row>
    <row r="5" spans="1:10" x14ac:dyDescent="0.25">
      <c r="A5" t="s">
        <v>59</v>
      </c>
      <c r="B5">
        <v>1</v>
      </c>
    </row>
    <row r="6" spans="1:10" x14ac:dyDescent="0.25">
      <c r="A6" t="s">
        <v>60</v>
      </c>
      <c r="B6">
        <f>B4/1000</f>
        <v>6.7099999999999998E-3</v>
      </c>
    </row>
    <row r="7" spans="1:10" x14ac:dyDescent="0.25">
      <c r="A7" t="s">
        <v>61</v>
      </c>
      <c r="B7">
        <f>B6/(E2+G2)</f>
        <v>6.0999999999999997E-4</v>
      </c>
    </row>
    <row r="8" spans="1:10" x14ac:dyDescent="0.25">
      <c r="A8" t="s">
        <v>62</v>
      </c>
      <c r="B8">
        <f>B7*E3</f>
        <v>2.0333333333333331E-4</v>
      </c>
    </row>
    <row r="9" spans="1:10" x14ac:dyDescent="0.25">
      <c r="A9" t="s">
        <v>63</v>
      </c>
      <c r="B9">
        <f>B8*1000*1000</f>
        <v>203.33333333333331</v>
      </c>
    </row>
    <row r="18" spans="12:14" x14ac:dyDescent="0.25">
      <c r="L18" s="12"/>
      <c r="N18" s="10"/>
    </row>
    <row r="19" spans="12:14" x14ac:dyDescent="0.25">
      <c r="L19" s="9"/>
    </row>
  </sheetData>
  <mergeCells count="3">
    <mergeCell ref="A1:B1"/>
    <mergeCell ref="D1:G1"/>
    <mergeCell ref="I1:J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337"/>
  <sheetViews>
    <sheetView topLeftCell="C1" zoomScaleNormal="100" workbookViewId="0">
      <selection activeCell="R21" sqref="R21"/>
    </sheetView>
  </sheetViews>
  <sheetFormatPr defaultRowHeight="15" x14ac:dyDescent="0.25"/>
  <cols>
    <col min="2" max="2" width="9.140625" style="60"/>
    <col min="3" max="3" width="12.5703125" style="60" bestFit="1" customWidth="1"/>
    <col min="4" max="4" width="15.28515625" style="60" bestFit="1" customWidth="1"/>
    <col min="5" max="5" width="11.140625" bestFit="1" customWidth="1"/>
    <col min="6" max="6" width="12.85546875" bestFit="1" customWidth="1"/>
    <col min="7" max="7" width="20.5703125" bestFit="1" customWidth="1"/>
    <col min="8" max="8" width="24" customWidth="1"/>
    <col min="9" max="9" width="22.85546875" bestFit="1" customWidth="1"/>
    <col min="10" max="10" width="7.42578125" bestFit="1" customWidth="1"/>
    <col min="11" max="11" width="9.140625" style="41"/>
    <col min="12" max="12" width="9.140625" style="35"/>
    <col min="18" max="18" width="13.7109375" bestFit="1" customWidth="1"/>
    <col min="19" max="19" width="15.5703125" customWidth="1"/>
    <col min="20" max="20" width="20.5703125" bestFit="1" customWidth="1"/>
    <col min="21" max="21" width="19.140625" bestFit="1" customWidth="1"/>
    <col min="22" max="22" width="21.5703125" bestFit="1" customWidth="1"/>
    <col min="23" max="23" width="17.28515625" customWidth="1"/>
  </cols>
  <sheetData>
    <row r="1" spans="1:23" x14ac:dyDescent="0.25">
      <c r="B1" s="68" t="s">
        <v>96</v>
      </c>
      <c r="C1" s="68"/>
      <c r="D1" s="68"/>
      <c r="E1" s="68" t="s">
        <v>97</v>
      </c>
      <c r="F1" s="68"/>
      <c r="G1" s="68"/>
      <c r="H1" s="68"/>
      <c r="I1" s="68"/>
      <c r="J1" s="68"/>
      <c r="K1" s="68"/>
      <c r="L1" s="56"/>
    </row>
    <row r="2" spans="1:23" x14ac:dyDescent="0.25">
      <c r="A2" s="54" t="s">
        <v>95</v>
      </c>
      <c r="B2" s="58" t="s">
        <v>111</v>
      </c>
      <c r="C2" s="58" t="s">
        <v>112</v>
      </c>
      <c r="D2" s="58" t="s">
        <v>113</v>
      </c>
      <c r="E2" s="54" t="s">
        <v>98</v>
      </c>
      <c r="F2" s="55" t="s">
        <v>106</v>
      </c>
      <c r="G2" s="54" t="s">
        <v>104</v>
      </c>
      <c r="H2" s="55" t="s">
        <v>120</v>
      </c>
      <c r="I2" s="55" t="s">
        <v>99</v>
      </c>
      <c r="J2" s="54" t="s">
        <v>105</v>
      </c>
      <c r="K2" s="55" t="s">
        <v>100</v>
      </c>
      <c r="L2" s="57" t="s">
        <v>107</v>
      </c>
      <c r="M2" s="55" t="s">
        <v>101</v>
      </c>
      <c r="N2" s="54" t="s">
        <v>108</v>
      </c>
      <c r="O2" s="55" t="s">
        <v>102</v>
      </c>
      <c r="P2" s="54" t="s">
        <v>109</v>
      </c>
      <c r="Q2" s="55" t="s">
        <v>103</v>
      </c>
      <c r="R2" s="54" t="s">
        <v>110</v>
      </c>
      <c r="S2" t="s">
        <v>114</v>
      </c>
      <c r="T2" s="61" t="s">
        <v>115</v>
      </c>
      <c r="U2" s="62" t="s">
        <v>117</v>
      </c>
      <c r="V2" s="63" t="s">
        <v>118</v>
      </c>
      <c r="W2" s="63" t="s">
        <v>119</v>
      </c>
    </row>
    <row r="3" spans="1:23" x14ac:dyDescent="0.25">
      <c r="A3">
        <v>1</v>
      </c>
      <c r="B3" s="59">
        <v>25</v>
      </c>
      <c r="C3" s="59">
        <v>10</v>
      </c>
      <c r="D3" s="59">
        <v>0.5</v>
      </c>
      <c r="E3">
        <v>0.4017</v>
      </c>
      <c r="F3" s="41">
        <f>E3*10</f>
        <v>4.0170000000000003</v>
      </c>
      <c r="G3">
        <v>1.5394831285871808E-2</v>
      </c>
      <c r="H3" s="41">
        <f>(F3/0.1)*G3</f>
        <v>0.61841037275347055</v>
      </c>
      <c r="I3" s="53">
        <f t="shared" ref="I3:I12" si="0">(G3/0.1)*100</f>
        <v>15.394831285871808</v>
      </c>
      <c r="J3" s="52">
        <v>3.1807595582458367E-3</v>
      </c>
      <c r="K3" s="41">
        <f>(J3/G3)*100</f>
        <v>20.661217386415228</v>
      </c>
      <c r="L3" s="35">
        <v>6.2030111276163767E-4</v>
      </c>
      <c r="M3" s="41">
        <f>(L3/G3)*100</f>
        <v>4.029281654621979</v>
      </c>
      <c r="N3">
        <v>8.5512168558705554E-3</v>
      </c>
      <c r="O3" s="41">
        <f>(N3/G3)*100</f>
        <v>55.546025137139395</v>
      </c>
      <c r="P3">
        <v>3.0425537589937788E-3</v>
      </c>
      <c r="Q3" s="41">
        <f>(P3/G3)*100</f>
        <v>19.763475821823398</v>
      </c>
      <c r="R3">
        <f>SUM(Q3+O3+M3+K3)</f>
        <v>100</v>
      </c>
      <c r="S3">
        <f>5893*2</f>
        <v>11786</v>
      </c>
      <c r="T3" s="61">
        <f>S3/230336</f>
        <v>5.1168727424284521E-2</v>
      </c>
      <c r="U3">
        <f t="shared" ref="U3:U23" si="1">C3-T3</f>
        <v>9.9488312725757151</v>
      </c>
      <c r="V3" s="61">
        <f t="shared" ref="V3:V23" si="2">F3/U3</f>
        <v>0.40376601933867295</v>
      </c>
      <c r="W3" s="61">
        <f>H3/U3</f>
        <v>6.2159097466869234E-2</v>
      </c>
    </row>
    <row r="4" spans="1:23" x14ac:dyDescent="0.25">
      <c r="A4">
        <v>2</v>
      </c>
      <c r="B4" s="59">
        <v>30</v>
      </c>
      <c r="C4" s="59">
        <v>10</v>
      </c>
      <c r="D4" s="59">
        <v>0.5</v>
      </c>
      <c r="E4">
        <v>0.37359999999999999</v>
      </c>
      <c r="F4" s="41">
        <f t="shared" ref="F4:F32" si="3">E4*10</f>
        <v>3.7359999999999998</v>
      </c>
      <c r="G4">
        <v>3.0916286718850296E-2</v>
      </c>
      <c r="H4" s="41">
        <f t="shared" ref="H4:H32" si="4">(F4/0.1)*G4</f>
        <v>1.1550324718162468</v>
      </c>
      <c r="I4" s="53">
        <f t="shared" si="0"/>
        <v>30.916286718850294</v>
      </c>
      <c r="J4" s="52">
        <v>5.5249815150359705E-3</v>
      </c>
      <c r="K4" s="41">
        <f t="shared" ref="K4:K32" si="5">(J4/G4)*100</f>
        <v>17.870779777919694</v>
      </c>
      <c r="L4" s="35">
        <v>1.1234170170587616E-3</v>
      </c>
      <c r="M4" s="41">
        <f t="shared" ref="M4:M32" si="6">(L4/G4)*100</f>
        <v>3.6337385122443928</v>
      </c>
      <c r="N4">
        <v>1.9234717259204018E-2</v>
      </c>
      <c r="O4" s="41">
        <f t="shared" ref="O4:O32" si="7">(N4/G4)*100</f>
        <v>62.215483489730396</v>
      </c>
      <c r="P4">
        <v>5.033170927551546E-3</v>
      </c>
      <c r="Q4" s="41">
        <f t="shared" ref="Q4:Q32" si="8">(P4/G4)*100</f>
        <v>16.279998220105515</v>
      </c>
      <c r="R4">
        <f t="shared" ref="R4:R32" si="9">SUM(Q4+O4+M4+K4)</f>
        <v>100</v>
      </c>
      <c r="S4">
        <f>20*2</f>
        <v>40</v>
      </c>
      <c r="T4" s="61">
        <f t="shared" ref="T4:T32" si="10">S4/230336</f>
        <v>1.7365934981939429E-4</v>
      </c>
      <c r="U4">
        <f t="shared" si="1"/>
        <v>9.9998263406501806</v>
      </c>
      <c r="V4" s="61">
        <f t="shared" si="2"/>
        <v>0.37360648802597984</v>
      </c>
      <c r="W4" s="61">
        <f t="shared" ref="W4:W32" si="11">H4/U4</f>
        <v>0.11550525303833901</v>
      </c>
    </row>
    <row r="5" spans="1:23" x14ac:dyDescent="0.25">
      <c r="A5">
        <v>3</v>
      </c>
      <c r="B5" s="59">
        <v>35</v>
      </c>
      <c r="C5" s="59">
        <v>10</v>
      </c>
      <c r="D5" s="59">
        <v>0.5</v>
      </c>
      <c r="E5">
        <v>0.3241</v>
      </c>
      <c r="F5" s="41">
        <f t="shared" si="3"/>
        <v>3.2410000000000001</v>
      </c>
      <c r="G5">
        <v>1.5686468341879006E-2</v>
      </c>
      <c r="H5" s="41">
        <f t="shared" si="4"/>
        <v>0.50839843896029857</v>
      </c>
      <c r="I5" s="53">
        <f t="shared" si="0"/>
        <v>15.686468341879007</v>
      </c>
      <c r="J5" s="52">
        <v>2.9776890075175998E-3</v>
      </c>
      <c r="K5" s="41">
        <f t="shared" si="5"/>
        <v>18.982532859661621</v>
      </c>
      <c r="L5" s="35">
        <v>1.2145580409294767E-3</v>
      </c>
      <c r="M5" s="41">
        <f t="shared" si="6"/>
        <v>7.7427118358241662</v>
      </c>
      <c r="N5">
        <v>8.1636884831099918E-3</v>
      </c>
      <c r="O5" s="41">
        <f t="shared" si="7"/>
        <v>52.04287099674918</v>
      </c>
      <c r="P5">
        <v>3.3305328103219404E-3</v>
      </c>
      <c r="Q5" s="41">
        <f t="shared" si="8"/>
        <v>21.231884307765046</v>
      </c>
      <c r="R5">
        <f t="shared" si="9"/>
        <v>100.00000000000001</v>
      </c>
      <c r="S5">
        <f>25153*4</f>
        <v>100612</v>
      </c>
      <c r="T5" s="61">
        <f t="shared" si="10"/>
        <v>0.43680536260072245</v>
      </c>
      <c r="U5">
        <f t="shared" si="1"/>
        <v>9.5631946373992776</v>
      </c>
      <c r="V5" s="61">
        <f t="shared" si="2"/>
        <v>0.33890348600929388</v>
      </c>
      <c r="W5" s="61">
        <f t="shared" si="11"/>
        <v>5.3161988042372224E-2</v>
      </c>
    </row>
    <row r="6" spans="1:23" x14ac:dyDescent="0.25">
      <c r="A6">
        <v>4</v>
      </c>
      <c r="B6" s="59">
        <v>25</v>
      </c>
      <c r="C6" s="59">
        <v>20</v>
      </c>
      <c r="D6" s="59">
        <v>0.5</v>
      </c>
      <c r="E6">
        <v>0.79210000000000003</v>
      </c>
      <c r="F6" s="41">
        <f t="shared" si="3"/>
        <v>7.9210000000000003</v>
      </c>
      <c r="G6">
        <v>2.4862611240738394E-2</v>
      </c>
      <c r="H6" s="41">
        <f t="shared" si="4"/>
        <v>1.969367436378888</v>
      </c>
      <c r="I6" s="53">
        <f t="shared" si="0"/>
        <v>24.862611240738396</v>
      </c>
      <c r="J6" s="52">
        <v>5.3401068332982271E-3</v>
      </c>
      <c r="K6" s="41">
        <f t="shared" si="5"/>
        <v>21.478463310194247</v>
      </c>
      <c r="L6" s="35">
        <v>1.2874685247904643E-3</v>
      </c>
      <c r="M6" s="41">
        <f t="shared" si="6"/>
        <v>5.1783318828590899</v>
      </c>
      <c r="N6">
        <v>1.3355866863357853E-2</v>
      </c>
      <c r="O6" s="41">
        <f t="shared" si="7"/>
        <v>53.718681171645102</v>
      </c>
      <c r="P6">
        <v>4.8791690192918477E-3</v>
      </c>
      <c r="Q6" s="41">
        <f t="shared" si="8"/>
        <v>19.624523635301554</v>
      </c>
      <c r="R6">
        <f t="shared" si="9"/>
        <v>99.999999999999986</v>
      </c>
      <c r="S6">
        <f>509*2</f>
        <v>1018</v>
      </c>
      <c r="T6" s="61">
        <f t="shared" si="10"/>
        <v>4.4196304529035843E-3</v>
      </c>
      <c r="U6">
        <f t="shared" si="1"/>
        <v>19.995580369547096</v>
      </c>
      <c r="V6" s="61">
        <f t="shared" si="2"/>
        <v>0.39613753907656207</v>
      </c>
      <c r="W6" s="61">
        <f t="shared" si="11"/>
        <v>9.8490136319233756E-2</v>
      </c>
    </row>
    <row r="7" spans="1:23" x14ac:dyDescent="0.25">
      <c r="A7">
        <v>5</v>
      </c>
      <c r="B7" s="59">
        <v>30</v>
      </c>
      <c r="C7" s="59">
        <v>20</v>
      </c>
      <c r="D7" s="59">
        <v>0.5</v>
      </c>
      <c r="E7">
        <v>0.72989999999999999</v>
      </c>
      <c r="F7" s="41">
        <f t="shared" si="3"/>
        <v>7.2989999999999995</v>
      </c>
      <c r="G7">
        <v>1.9117100181315998E-2</v>
      </c>
      <c r="H7" s="41">
        <f t="shared" si="4"/>
        <v>1.3953571422342546</v>
      </c>
      <c r="I7" s="53">
        <f t="shared" si="0"/>
        <v>19.117100181315998</v>
      </c>
      <c r="J7" s="52">
        <v>4.4118768796884101E-3</v>
      </c>
      <c r="K7" s="41">
        <f t="shared" si="5"/>
        <v>23.078170004048708</v>
      </c>
      <c r="L7" s="35">
        <v>9.5681077501788548E-4</v>
      </c>
      <c r="M7" s="41">
        <f t="shared" si="6"/>
        <v>5.0049995341501621</v>
      </c>
      <c r="N7">
        <v>1.0295483664360649E-2</v>
      </c>
      <c r="O7" s="41">
        <f t="shared" si="7"/>
        <v>53.854839733606084</v>
      </c>
      <c r="P7">
        <v>3.4529288622490535E-3</v>
      </c>
      <c r="Q7" s="41">
        <f t="shared" si="8"/>
        <v>18.061990728195042</v>
      </c>
      <c r="R7">
        <f t="shared" si="9"/>
        <v>100</v>
      </c>
      <c r="S7">
        <v>0</v>
      </c>
      <c r="T7" s="61">
        <f t="shared" si="10"/>
        <v>0</v>
      </c>
      <c r="U7">
        <f t="shared" si="1"/>
        <v>20</v>
      </c>
      <c r="V7" s="61">
        <f t="shared" si="2"/>
        <v>0.36495</v>
      </c>
      <c r="W7" s="61">
        <f t="shared" si="11"/>
        <v>6.9767857111712725E-2</v>
      </c>
    </row>
    <row r="8" spans="1:23" x14ac:dyDescent="0.25">
      <c r="A8">
        <v>6</v>
      </c>
      <c r="B8" s="59">
        <v>35</v>
      </c>
      <c r="C8" s="59">
        <v>20</v>
      </c>
      <c r="D8" s="59">
        <v>0.5</v>
      </c>
      <c r="E8">
        <v>0.32800000000000001</v>
      </c>
      <c r="F8" s="41">
        <f t="shared" si="3"/>
        <v>3.2800000000000002</v>
      </c>
      <c r="G8">
        <v>9.215405170138663E-3</v>
      </c>
      <c r="H8" s="41">
        <f t="shared" si="4"/>
        <v>0.3022652895805481</v>
      </c>
      <c r="I8" s="53">
        <f t="shared" si="0"/>
        <v>9.2154051701386628</v>
      </c>
      <c r="J8" s="52">
        <v>1.8422268443067185E-3</v>
      </c>
      <c r="K8" s="41">
        <f t="shared" si="5"/>
        <v>19.990730850079363</v>
      </c>
      <c r="L8" s="35">
        <v>3.8745202129091851E-4</v>
      </c>
      <c r="M8" s="41">
        <f t="shared" si="6"/>
        <v>4.2043948598853476</v>
      </c>
      <c r="N8">
        <v>4.8436804571545993E-3</v>
      </c>
      <c r="O8" s="41">
        <f t="shared" si="7"/>
        <v>52.56068906063863</v>
      </c>
      <c r="P8">
        <v>2.1420458473864266E-3</v>
      </c>
      <c r="Q8" s="41">
        <f t="shared" si="8"/>
        <v>23.244185229396653</v>
      </c>
      <c r="R8">
        <f t="shared" si="9"/>
        <v>100</v>
      </c>
      <c r="S8">
        <f>601251*4</f>
        <v>2405004</v>
      </c>
      <c r="T8" s="61">
        <f t="shared" si="10"/>
        <v>10.441285773826063</v>
      </c>
      <c r="U8">
        <f t="shared" si="1"/>
        <v>9.5587142261739366</v>
      </c>
      <c r="V8" s="61">
        <f t="shared" si="2"/>
        <v>0.34314238530309998</v>
      </c>
      <c r="W8" s="61">
        <f t="shared" si="11"/>
        <v>3.1621961116159003E-2</v>
      </c>
    </row>
    <row r="9" spans="1:23" x14ac:dyDescent="0.25">
      <c r="A9">
        <v>7</v>
      </c>
      <c r="B9" s="59">
        <v>25</v>
      </c>
      <c r="C9" s="59">
        <v>30</v>
      </c>
      <c r="D9" s="59">
        <v>0.5</v>
      </c>
      <c r="E9">
        <v>0.74280000000000002</v>
      </c>
      <c r="F9" s="41">
        <f t="shared" si="3"/>
        <v>7.4279999999999999</v>
      </c>
      <c r="G9">
        <v>2.1093822819014924E-2</v>
      </c>
      <c r="H9" s="41">
        <f t="shared" si="4"/>
        <v>1.5668491589964286</v>
      </c>
      <c r="I9" s="53">
        <f t="shared" si="0"/>
        <v>21.093822819014925</v>
      </c>
      <c r="J9" s="52">
        <v>4.6232092998115025E-3</v>
      </c>
      <c r="K9" s="41">
        <f t="shared" si="5"/>
        <v>21.917361018335342</v>
      </c>
      <c r="L9" s="35">
        <v>8.5852661443568676E-4</v>
      </c>
      <c r="M9" s="41">
        <f t="shared" si="6"/>
        <v>4.0700380476400522</v>
      </c>
      <c r="N9">
        <v>1.1618066101326938E-2</v>
      </c>
      <c r="O9" s="41">
        <f t="shared" si="7"/>
        <v>55.078049156902409</v>
      </c>
      <c r="P9">
        <v>3.9940208034407957E-3</v>
      </c>
      <c r="Q9" s="41">
        <f t="shared" si="8"/>
        <v>18.934551777122188</v>
      </c>
      <c r="R9">
        <f t="shared" si="9"/>
        <v>99.999999999999986</v>
      </c>
      <c r="S9">
        <f>614896*4</f>
        <v>2459584</v>
      </c>
      <c r="T9" s="61">
        <f t="shared" si="10"/>
        <v>10.678243956654626</v>
      </c>
      <c r="U9">
        <f t="shared" si="1"/>
        <v>19.321756043345374</v>
      </c>
      <c r="V9" s="61">
        <f t="shared" si="2"/>
        <v>0.38443710723478908</v>
      </c>
      <c r="W9" s="61">
        <f t="shared" si="11"/>
        <v>8.1092482250652825E-2</v>
      </c>
    </row>
    <row r="10" spans="1:23" x14ac:dyDescent="0.25">
      <c r="A10">
        <v>8</v>
      </c>
      <c r="B10" s="59">
        <v>30</v>
      </c>
      <c r="C10" s="59">
        <v>30</v>
      </c>
      <c r="D10" s="59">
        <v>0.5</v>
      </c>
      <c r="E10">
        <v>0.67820000000000003</v>
      </c>
      <c r="F10" s="41">
        <f t="shared" si="3"/>
        <v>6.782</v>
      </c>
      <c r="G10">
        <v>3.570859317429638E-2</v>
      </c>
      <c r="H10" s="41">
        <f t="shared" si="4"/>
        <v>2.4217567890807801</v>
      </c>
      <c r="I10" s="53">
        <f t="shared" si="0"/>
        <v>35.708593174296375</v>
      </c>
      <c r="J10" s="52">
        <v>7.8448217592023139E-3</v>
      </c>
      <c r="K10" s="41">
        <f t="shared" si="5"/>
        <v>21.969002589687971</v>
      </c>
      <c r="L10" s="35">
        <v>1.7650137336400037E-3</v>
      </c>
      <c r="M10" s="41">
        <f t="shared" si="6"/>
        <v>4.9428262968099483</v>
      </c>
      <c r="N10">
        <v>1.8811893786076912E-2</v>
      </c>
      <c r="O10" s="41">
        <f t="shared" si="7"/>
        <v>52.681699596101751</v>
      </c>
      <c r="P10">
        <v>7.2868638953771554E-3</v>
      </c>
      <c r="Q10" s="41">
        <f t="shared" si="8"/>
        <v>20.406471517400348</v>
      </c>
      <c r="R10">
        <f t="shared" si="9"/>
        <v>100.00000000000003</v>
      </c>
      <c r="S10">
        <f>364537*4</f>
        <v>1458148</v>
      </c>
      <c r="T10" s="61">
        <f t="shared" si="10"/>
        <v>6.3305258405112532</v>
      </c>
      <c r="U10">
        <f t="shared" si="1"/>
        <v>23.669474159488747</v>
      </c>
      <c r="V10" s="61">
        <f t="shared" si="2"/>
        <v>0.28652939031521302</v>
      </c>
      <c r="W10" s="61">
        <f t="shared" si="11"/>
        <v>0.10231561431245118</v>
      </c>
    </row>
    <row r="11" spans="1:23" x14ac:dyDescent="0.25">
      <c r="A11">
        <v>9</v>
      </c>
      <c r="B11" s="59">
        <v>35</v>
      </c>
      <c r="C11" s="59">
        <v>30</v>
      </c>
      <c r="D11" s="59">
        <v>0.5</v>
      </c>
      <c r="E11">
        <v>0.3034</v>
      </c>
      <c r="F11" s="41">
        <f t="shared" si="3"/>
        <v>3.0339999999999998</v>
      </c>
      <c r="G11">
        <v>1.0821277684645339E-2</v>
      </c>
      <c r="H11" s="41">
        <f t="shared" si="4"/>
        <v>0.32831756495213954</v>
      </c>
      <c r="I11" s="53">
        <f t="shared" si="0"/>
        <v>10.82127768464534</v>
      </c>
      <c r="J11" s="52">
        <v>2.0557728235935341E-3</v>
      </c>
      <c r="K11" s="41">
        <f t="shared" si="5"/>
        <v>18.997505502613031</v>
      </c>
      <c r="L11" s="35">
        <v>4.6418021270667152E-4</v>
      </c>
      <c r="M11" s="41">
        <f t="shared" si="6"/>
        <v>4.2895139209421806</v>
      </c>
      <c r="N11">
        <v>5.7579595050774521E-3</v>
      </c>
      <c r="O11" s="41">
        <f t="shared" si="7"/>
        <v>53.209608632884517</v>
      </c>
      <c r="P11">
        <v>2.5433651432676817E-3</v>
      </c>
      <c r="Q11" s="41">
        <f t="shared" si="8"/>
        <v>23.503371943560275</v>
      </c>
      <c r="R11">
        <f t="shared" si="9"/>
        <v>100</v>
      </c>
      <c r="S11">
        <f>1555567*4</f>
        <v>6222268</v>
      </c>
      <c r="T11" s="61">
        <f t="shared" si="10"/>
        <v>27.013875382050571</v>
      </c>
      <c r="U11">
        <f t="shared" si="1"/>
        <v>2.9861246179494287</v>
      </c>
      <c r="V11" s="64">
        <f t="shared" si="2"/>
        <v>1.0160326135630089</v>
      </c>
      <c r="W11" s="61">
        <f t="shared" si="11"/>
        <v>0.10994771048021269</v>
      </c>
    </row>
    <row r="12" spans="1:23" x14ac:dyDescent="0.25">
      <c r="A12">
        <v>10</v>
      </c>
      <c r="B12" s="59">
        <v>25</v>
      </c>
      <c r="C12" s="59">
        <v>10</v>
      </c>
      <c r="D12" s="59">
        <v>1</v>
      </c>
      <c r="E12">
        <v>0.40039999999999998</v>
      </c>
      <c r="F12" s="41">
        <f t="shared" si="3"/>
        <v>4.0039999999999996</v>
      </c>
      <c r="G12">
        <v>1.9216740829655271E-2</v>
      </c>
      <c r="H12" s="41">
        <f t="shared" si="4"/>
        <v>0.76943830281939685</v>
      </c>
      <c r="I12" s="53">
        <f t="shared" si="0"/>
        <v>19.216740829655272</v>
      </c>
      <c r="J12" s="52">
        <v>3.6420687698241255E-3</v>
      </c>
      <c r="K12" s="41">
        <f t="shared" si="5"/>
        <v>18.952583073835733</v>
      </c>
      <c r="L12" s="35">
        <v>7.0253683651673283E-5</v>
      </c>
      <c r="M12" s="41">
        <f t="shared" si="6"/>
        <v>0.36558584139958744</v>
      </c>
      <c r="N12">
        <v>1.1623251502367316E-2</v>
      </c>
      <c r="O12" s="41">
        <f t="shared" si="7"/>
        <v>60.485030242122619</v>
      </c>
      <c r="P12">
        <v>3.8811668738121577E-3</v>
      </c>
      <c r="Q12" s="41">
        <f t="shared" si="8"/>
        <v>20.196800842642066</v>
      </c>
      <c r="R12">
        <f t="shared" si="9"/>
        <v>100</v>
      </c>
      <c r="S12">
        <f>2814*2</f>
        <v>5628</v>
      </c>
      <c r="T12" s="61">
        <f t="shared" si="10"/>
        <v>2.4433870519588775E-2</v>
      </c>
      <c r="U12">
        <f t="shared" si="1"/>
        <v>9.975566129480411</v>
      </c>
      <c r="V12" s="61">
        <f t="shared" si="2"/>
        <v>0.40138072847486128</v>
      </c>
      <c r="W12" s="61">
        <f t="shared" si="11"/>
        <v>7.7132294331196408E-2</v>
      </c>
    </row>
    <row r="13" spans="1:23" x14ac:dyDescent="0.25">
      <c r="A13">
        <v>11</v>
      </c>
      <c r="B13" s="59">
        <v>30</v>
      </c>
      <c r="C13" s="59">
        <v>10</v>
      </c>
      <c r="D13" s="59">
        <v>1</v>
      </c>
      <c r="E13">
        <v>0.36880000000000002</v>
      </c>
      <c r="F13" s="41">
        <f t="shared" si="3"/>
        <v>3.6880000000000002</v>
      </c>
      <c r="G13">
        <v>2.538853421717854E-2</v>
      </c>
      <c r="H13" s="41">
        <f t="shared" si="4"/>
        <v>0.93632914192954464</v>
      </c>
      <c r="I13" s="53">
        <f>(G13/0.1)*100</f>
        <v>25.388534217178538</v>
      </c>
      <c r="J13" s="52">
        <v>4.2201512549065422E-3</v>
      </c>
      <c r="K13" s="41">
        <f t="shared" si="5"/>
        <v>16.622272159576184</v>
      </c>
      <c r="L13" s="35">
        <v>7.4015090555408242E-4</v>
      </c>
      <c r="M13" s="41">
        <f t="shared" si="6"/>
        <v>2.9152959332850226</v>
      </c>
      <c r="N13">
        <v>1.690984183884162E-2</v>
      </c>
      <c r="O13" s="41">
        <f t="shared" si="7"/>
        <v>66.60424620890474</v>
      </c>
      <c r="P13">
        <v>3.5183902178762966E-3</v>
      </c>
      <c r="Q13" s="41">
        <f t="shared" si="8"/>
        <v>13.858185698234058</v>
      </c>
      <c r="R13">
        <f t="shared" si="9"/>
        <v>100</v>
      </c>
      <c r="S13">
        <v>0</v>
      </c>
      <c r="T13" s="61">
        <f t="shared" si="10"/>
        <v>0</v>
      </c>
      <c r="U13">
        <f t="shared" si="1"/>
        <v>10</v>
      </c>
      <c r="V13" s="61">
        <f t="shared" si="2"/>
        <v>0.36880000000000002</v>
      </c>
      <c r="W13" s="61">
        <f t="shared" si="11"/>
        <v>9.3632914192954469E-2</v>
      </c>
    </row>
    <row r="14" spans="1:23" x14ac:dyDescent="0.25">
      <c r="A14">
        <v>12</v>
      </c>
      <c r="B14" s="59">
        <v>35</v>
      </c>
      <c r="C14" s="59">
        <v>10</v>
      </c>
      <c r="D14" s="59">
        <v>1</v>
      </c>
      <c r="E14">
        <v>0.27950000000000003</v>
      </c>
      <c r="F14" s="41">
        <f t="shared" si="3"/>
        <v>2.7950000000000004</v>
      </c>
      <c r="G14">
        <v>1.6458091578369523E-2</v>
      </c>
      <c r="H14" s="41">
        <f t="shared" si="4"/>
        <v>0.46000365961542822</v>
      </c>
      <c r="I14" s="53">
        <f t="shared" ref="I14:I32" si="12">(G14/0.1)*100</f>
        <v>16.458091578369523</v>
      </c>
      <c r="J14" s="52">
        <v>2.9925604111156554E-3</v>
      </c>
      <c r="K14" s="41">
        <f t="shared" si="5"/>
        <v>18.182912623044984</v>
      </c>
      <c r="L14" s="35">
        <v>7.1170820585921522E-4</v>
      </c>
      <c r="M14" s="41">
        <f t="shared" si="6"/>
        <v>4.3243665431695399</v>
      </c>
      <c r="N14">
        <v>8.2784174692639833E-3</v>
      </c>
      <c r="O14" s="41">
        <f t="shared" si="7"/>
        <v>50.299984234770633</v>
      </c>
      <c r="P14">
        <v>4.4754054921306704E-3</v>
      </c>
      <c r="Q14" s="41">
        <f t="shared" si="8"/>
        <v>27.19273659901485</v>
      </c>
      <c r="R14">
        <f t="shared" si="9"/>
        <v>100.00000000000001</v>
      </c>
      <c r="S14">
        <f>48619*4</f>
        <v>194476</v>
      </c>
      <c r="T14" s="61">
        <f t="shared" si="10"/>
        <v>0.84431439288691301</v>
      </c>
      <c r="U14">
        <f t="shared" si="1"/>
        <v>9.155685607113087</v>
      </c>
      <c r="V14" s="61">
        <f t="shared" si="2"/>
        <v>0.30527478988887019</v>
      </c>
      <c r="W14" s="61">
        <f t="shared" si="11"/>
        <v>5.0242404485585396E-2</v>
      </c>
    </row>
    <row r="15" spans="1:23" x14ac:dyDescent="0.25">
      <c r="A15">
        <v>13</v>
      </c>
      <c r="B15" s="59">
        <v>25</v>
      </c>
      <c r="C15" s="59">
        <v>20</v>
      </c>
      <c r="D15" s="59">
        <v>1</v>
      </c>
      <c r="E15">
        <v>0.74270000000000003</v>
      </c>
      <c r="F15" s="41">
        <f t="shared" si="3"/>
        <v>7.4270000000000005</v>
      </c>
      <c r="G15">
        <v>2.6747787957027515E-2</v>
      </c>
      <c r="H15" s="41">
        <f t="shared" si="4"/>
        <v>1.9865582115684335</v>
      </c>
      <c r="I15" s="53">
        <f t="shared" si="12"/>
        <v>26.747787957027512</v>
      </c>
      <c r="J15" s="52">
        <v>5.9540724471369459E-3</v>
      </c>
      <c r="K15" s="41">
        <f t="shared" si="5"/>
        <v>22.260055510768385</v>
      </c>
      <c r="L15" s="35">
        <v>1.2478052194227441E-3</v>
      </c>
      <c r="M15" s="41">
        <f t="shared" si="6"/>
        <v>4.6650781792776437</v>
      </c>
      <c r="N15">
        <v>1.4061226381416837E-2</v>
      </c>
      <c r="O15" s="41">
        <f t="shared" si="7"/>
        <v>52.569679421742585</v>
      </c>
      <c r="P15">
        <v>5.4846839090509887E-3</v>
      </c>
      <c r="Q15" s="41">
        <f t="shared" si="8"/>
        <v>20.50518688821138</v>
      </c>
      <c r="R15">
        <f t="shared" si="9"/>
        <v>99.999999999999986</v>
      </c>
      <c r="S15">
        <f>6071*2</f>
        <v>12142</v>
      </c>
      <c r="T15" s="61">
        <f t="shared" si="10"/>
        <v>5.2714295637677135E-2</v>
      </c>
      <c r="U15">
        <f t="shared" si="1"/>
        <v>19.947285704362322</v>
      </c>
      <c r="V15" s="61">
        <f t="shared" si="2"/>
        <v>0.37233135926737998</v>
      </c>
      <c r="W15" s="61">
        <f t="shared" si="11"/>
        <v>9.9590402474357104E-2</v>
      </c>
    </row>
    <row r="16" spans="1:23" x14ac:dyDescent="0.25">
      <c r="A16">
        <v>14</v>
      </c>
      <c r="B16" s="59">
        <v>30</v>
      </c>
      <c r="C16" s="59">
        <v>20</v>
      </c>
      <c r="D16" s="59">
        <v>1</v>
      </c>
      <c r="E16">
        <v>0.67910000000000004</v>
      </c>
      <c r="F16" s="41">
        <f t="shared" si="3"/>
        <v>6.7910000000000004</v>
      </c>
      <c r="G16">
        <v>2.9786147007248777E-2</v>
      </c>
      <c r="H16" s="41">
        <f t="shared" si="4"/>
        <v>2.0227772432622642</v>
      </c>
      <c r="I16" s="53">
        <f t="shared" si="12"/>
        <v>29.786147007248776</v>
      </c>
      <c r="J16" s="52">
        <v>5.6691491468034627E-3</v>
      </c>
      <c r="K16" s="41">
        <f t="shared" si="5"/>
        <v>19.032838135875092</v>
      </c>
      <c r="L16" s="35">
        <v>1.3654060058751415E-3</v>
      </c>
      <c r="M16" s="41">
        <f t="shared" si="6"/>
        <v>4.5840303062455696</v>
      </c>
      <c r="N16">
        <v>1.7433309200954664E-2</v>
      </c>
      <c r="O16" s="41">
        <f t="shared" si="7"/>
        <v>58.52824535080714</v>
      </c>
      <c r="P16">
        <v>5.3182826536155095E-3</v>
      </c>
      <c r="Q16" s="41">
        <f t="shared" si="8"/>
        <v>17.854886207072195</v>
      </c>
      <c r="R16">
        <f t="shared" si="9"/>
        <v>100</v>
      </c>
      <c r="S16">
        <f>128825*4</f>
        <v>515300</v>
      </c>
      <c r="T16" s="61">
        <f t="shared" si="10"/>
        <v>2.2371665740483468</v>
      </c>
      <c r="U16">
        <f t="shared" si="1"/>
        <v>17.762833425951655</v>
      </c>
      <c r="V16" s="61">
        <f t="shared" si="2"/>
        <v>0.38231513166577863</v>
      </c>
      <c r="W16" s="61">
        <f t="shared" si="11"/>
        <v>0.11387694714892552</v>
      </c>
    </row>
    <row r="17" spans="1:23" x14ac:dyDescent="0.25">
      <c r="A17">
        <v>15</v>
      </c>
      <c r="B17" s="59">
        <v>35</v>
      </c>
      <c r="C17" s="59">
        <v>20</v>
      </c>
      <c r="D17" s="59">
        <v>1</v>
      </c>
      <c r="E17">
        <v>0.31030000000000002</v>
      </c>
      <c r="F17" s="41">
        <f t="shared" si="3"/>
        <v>3.1030000000000002</v>
      </c>
      <c r="G17">
        <v>1.7228497416028336E-2</v>
      </c>
      <c r="H17" s="41">
        <f t="shared" si="4"/>
        <v>0.53460027481935923</v>
      </c>
      <c r="I17" s="53">
        <f t="shared" si="12"/>
        <v>17.228497416028336</v>
      </c>
      <c r="J17" s="52">
        <v>2.8172608396550155E-3</v>
      </c>
      <c r="K17" s="41">
        <f t="shared" si="5"/>
        <v>16.352330511620874</v>
      </c>
      <c r="L17" s="35">
        <v>4.4034698621795673E-4</v>
      </c>
      <c r="M17" s="41">
        <f t="shared" si="6"/>
        <v>2.5559221769873264</v>
      </c>
      <c r="N17">
        <v>1.0152066481564357E-2</v>
      </c>
      <c r="O17" s="41">
        <f t="shared" si="7"/>
        <v>58.926012155415819</v>
      </c>
      <c r="P17">
        <v>3.8188231085910062E-3</v>
      </c>
      <c r="Q17" s="41">
        <f t="shared" si="8"/>
        <v>22.16573515597598</v>
      </c>
      <c r="R17">
        <f t="shared" si="9"/>
        <v>100</v>
      </c>
      <c r="S17">
        <f>604915*4</f>
        <v>2419660</v>
      </c>
      <c r="T17" s="61">
        <f t="shared" si="10"/>
        <v>10.504914559599889</v>
      </c>
      <c r="U17">
        <f t="shared" si="1"/>
        <v>9.4950854404001106</v>
      </c>
      <c r="V17" s="61">
        <f t="shared" si="2"/>
        <v>0.32680064012875737</v>
      </c>
      <c r="W17" s="61">
        <f t="shared" si="11"/>
        <v>5.6302839840147015E-2</v>
      </c>
    </row>
    <row r="18" spans="1:23" x14ac:dyDescent="0.25">
      <c r="A18">
        <v>16</v>
      </c>
      <c r="B18" s="59">
        <v>25</v>
      </c>
      <c r="C18" s="59">
        <v>30</v>
      </c>
      <c r="D18" s="59">
        <v>1</v>
      </c>
      <c r="E18">
        <v>0.84030000000000005</v>
      </c>
      <c r="F18" s="41">
        <f t="shared" si="3"/>
        <v>8.4030000000000005</v>
      </c>
      <c r="G18">
        <v>3.0052226851839239E-2</v>
      </c>
      <c r="H18" s="41">
        <f t="shared" si="4"/>
        <v>2.5252886223600512</v>
      </c>
      <c r="I18" s="53">
        <f t="shared" si="12"/>
        <v>30.052226851839237</v>
      </c>
      <c r="J18" s="52">
        <v>6.6523711187763965E-3</v>
      </c>
      <c r="K18" s="41">
        <f t="shared" si="5"/>
        <v>22.136033883855973</v>
      </c>
      <c r="L18" s="35">
        <v>1.6058548799813787E-3</v>
      </c>
      <c r="M18" s="41">
        <f t="shared" si="6"/>
        <v>5.3435470452769396</v>
      </c>
      <c r="N18">
        <v>1.5116917141091252E-2</v>
      </c>
      <c r="O18" s="41">
        <f t="shared" si="7"/>
        <v>50.302153033847716</v>
      </c>
      <c r="P18">
        <v>6.6770837119902119E-3</v>
      </c>
      <c r="Q18" s="41">
        <f t="shared" si="8"/>
        <v>22.218266037019365</v>
      </c>
      <c r="R18">
        <f t="shared" si="9"/>
        <v>99.999999999999986</v>
      </c>
      <c r="S18">
        <f>450785*4</f>
        <v>1803140</v>
      </c>
      <c r="T18" s="61">
        <f t="shared" si="10"/>
        <v>7.8283030008335652</v>
      </c>
      <c r="U18">
        <f t="shared" si="1"/>
        <v>22.171696999166436</v>
      </c>
      <c r="V18" s="61">
        <f t="shared" si="2"/>
        <v>0.3789967001766224</v>
      </c>
      <c r="W18" s="61">
        <f t="shared" si="11"/>
        <v>0.11389694809806357</v>
      </c>
    </row>
    <row r="19" spans="1:23" x14ac:dyDescent="0.25">
      <c r="A19">
        <v>17</v>
      </c>
      <c r="B19" s="59">
        <v>30</v>
      </c>
      <c r="C19" s="59">
        <v>30</v>
      </c>
      <c r="D19" s="59">
        <v>1</v>
      </c>
      <c r="E19">
        <v>0.66349999999999998</v>
      </c>
      <c r="F19" s="41">
        <f t="shared" si="3"/>
        <v>6.6349999999999998</v>
      </c>
      <c r="G19">
        <v>2.8655523158226486E-2</v>
      </c>
      <c r="H19" s="41">
        <f t="shared" si="4"/>
        <v>1.9012939615483273</v>
      </c>
      <c r="I19" s="53">
        <f t="shared" si="12"/>
        <v>28.655523158226487</v>
      </c>
      <c r="J19" s="52">
        <v>5.6360814228629142E-3</v>
      </c>
      <c r="K19" s="41">
        <f t="shared" si="5"/>
        <v>19.668394786381334</v>
      </c>
      <c r="L19" s="35">
        <v>1.0608502176457507E-3</v>
      </c>
      <c r="M19" s="41">
        <f t="shared" si="6"/>
        <v>3.7020793924720219</v>
      </c>
      <c r="N19">
        <v>1.6268012780564448E-2</v>
      </c>
      <c r="O19" s="41">
        <f t="shared" si="7"/>
        <v>56.770950196015505</v>
      </c>
      <c r="P19">
        <v>5.6905787371533722E-3</v>
      </c>
      <c r="Q19" s="41">
        <f t="shared" si="8"/>
        <v>19.858575625131135</v>
      </c>
      <c r="R19">
        <f t="shared" si="9"/>
        <v>100</v>
      </c>
      <c r="S19">
        <f>642088*4</f>
        <v>2568352</v>
      </c>
      <c r="T19" s="61">
        <f t="shared" si="10"/>
        <v>11.150458460683524</v>
      </c>
      <c r="U19">
        <f t="shared" si="1"/>
        <v>18.849541539316476</v>
      </c>
      <c r="V19" s="61">
        <f t="shared" si="2"/>
        <v>0.35199795104621939</v>
      </c>
      <c r="W19" s="61">
        <f t="shared" si="11"/>
        <v>0.10086685437853213</v>
      </c>
    </row>
    <row r="20" spans="1:23" x14ac:dyDescent="0.25">
      <c r="A20">
        <v>18</v>
      </c>
      <c r="B20" s="59">
        <v>35</v>
      </c>
      <c r="C20" s="59">
        <v>30</v>
      </c>
      <c r="D20" s="59">
        <v>1</v>
      </c>
      <c r="E20">
        <v>0.34410000000000002</v>
      </c>
      <c r="F20" s="41">
        <f t="shared" si="3"/>
        <v>3.4410000000000003</v>
      </c>
      <c r="G20">
        <v>1.6565091775897045E-2</v>
      </c>
      <c r="H20" s="41">
        <f t="shared" si="4"/>
        <v>0.57000480800861741</v>
      </c>
      <c r="I20" s="53">
        <f t="shared" si="12"/>
        <v>16.565091775897045</v>
      </c>
      <c r="J20" s="52">
        <v>3.2427378607740999E-3</v>
      </c>
      <c r="K20" s="41">
        <f t="shared" si="5"/>
        <v>19.575731330945175</v>
      </c>
      <c r="L20" s="35">
        <v>1.285922974618184E-3</v>
      </c>
      <c r="M20" s="41">
        <f t="shared" si="6"/>
        <v>7.7628484768750869</v>
      </c>
      <c r="N20">
        <v>7.8869630006056981E-3</v>
      </c>
      <c r="O20" s="41">
        <f t="shared" si="7"/>
        <v>47.611948713025456</v>
      </c>
      <c r="P20">
        <v>4.1494679398990644E-3</v>
      </c>
      <c r="Q20" s="41">
        <f t="shared" si="8"/>
        <v>25.049471479154295</v>
      </c>
      <c r="R20">
        <f t="shared" si="9"/>
        <v>100.00000000000001</v>
      </c>
      <c r="S20">
        <f>1157411*4</f>
        <v>4629644</v>
      </c>
      <c r="T20" s="61">
        <f t="shared" si="10"/>
        <v>20.099524173381496</v>
      </c>
      <c r="U20">
        <f t="shared" si="1"/>
        <v>9.9004758266185036</v>
      </c>
      <c r="V20" s="61">
        <f t="shared" si="2"/>
        <v>0.34755905274254578</v>
      </c>
      <c r="W20" s="61">
        <f t="shared" si="11"/>
        <v>5.7573476062241134E-2</v>
      </c>
    </row>
    <row r="21" spans="1:23" x14ac:dyDescent="0.25">
      <c r="A21">
        <v>19</v>
      </c>
      <c r="B21" s="59">
        <v>25</v>
      </c>
      <c r="C21" s="59">
        <v>10</v>
      </c>
      <c r="D21" s="59">
        <v>1.5</v>
      </c>
      <c r="E21">
        <v>0.41660000000000003</v>
      </c>
      <c r="F21" s="41">
        <f t="shared" si="3"/>
        <v>4.1660000000000004</v>
      </c>
      <c r="G21">
        <v>2.0915922468785694E-2</v>
      </c>
      <c r="H21" s="41">
        <f t="shared" si="4"/>
        <v>0.87135733004961213</v>
      </c>
      <c r="I21" s="53">
        <f t="shared" si="12"/>
        <v>20.915922468785695</v>
      </c>
      <c r="J21" s="52">
        <v>3.6478042931195379E-3</v>
      </c>
      <c r="K21" s="41">
        <f t="shared" si="5"/>
        <v>17.4403223121687</v>
      </c>
      <c r="L21" s="35">
        <v>6.9577914788572785E-4</v>
      </c>
      <c r="M21" s="41">
        <f t="shared" si="6"/>
        <v>3.326552529175264</v>
      </c>
      <c r="N21">
        <v>1.2736935635320811E-2</v>
      </c>
      <c r="O21" s="41">
        <f t="shared" si="7"/>
        <v>60.895882810471491</v>
      </c>
      <c r="P21">
        <v>3.8354033924596193E-3</v>
      </c>
      <c r="Q21" s="41">
        <f t="shared" si="8"/>
        <v>18.337242348184557</v>
      </c>
      <c r="R21">
        <f t="shared" si="9"/>
        <v>100.00000000000001</v>
      </c>
      <c r="S21">
        <f>379*2</f>
        <v>758</v>
      </c>
      <c r="T21" s="61">
        <f t="shared" si="10"/>
        <v>3.2908446790775214E-3</v>
      </c>
      <c r="U21">
        <f t="shared" si="1"/>
        <v>9.9967091553209233</v>
      </c>
      <c r="V21" s="61">
        <f t="shared" si="2"/>
        <v>0.41673714172054049</v>
      </c>
      <c r="W21" s="61">
        <f t="shared" si="11"/>
        <v>8.7164417460901811E-2</v>
      </c>
    </row>
    <row r="22" spans="1:23" x14ac:dyDescent="0.25">
      <c r="A22">
        <v>20</v>
      </c>
      <c r="B22" s="59">
        <v>30</v>
      </c>
      <c r="C22" s="59">
        <v>10</v>
      </c>
      <c r="D22" s="59">
        <v>1.5</v>
      </c>
      <c r="E22">
        <v>0.37969999999999998</v>
      </c>
      <c r="F22" s="41">
        <f t="shared" si="3"/>
        <v>3.7969999999999997</v>
      </c>
      <c r="G22">
        <v>2.4534865255307244E-2</v>
      </c>
      <c r="H22" s="41">
        <f t="shared" si="4"/>
        <v>0.9315888337440158</v>
      </c>
      <c r="I22" s="53">
        <f t="shared" si="12"/>
        <v>24.534865255307242</v>
      </c>
      <c r="J22" s="52">
        <v>4.1393502844180646E-3</v>
      </c>
      <c r="K22" s="41">
        <f t="shared" si="5"/>
        <v>16.871298217228496</v>
      </c>
      <c r="L22" s="35">
        <v>6.5480998951555132E-4</v>
      </c>
      <c r="M22" s="41">
        <f t="shared" si="6"/>
        <v>2.668895804813546</v>
      </c>
      <c r="N22">
        <v>1.6509142682460082E-2</v>
      </c>
      <c r="O22" s="41">
        <f t="shared" si="7"/>
        <v>67.288499491102442</v>
      </c>
      <c r="P22">
        <v>3.2315622989135453E-3</v>
      </c>
      <c r="Q22" s="41">
        <f t="shared" si="8"/>
        <v>13.171306486855524</v>
      </c>
      <c r="R22">
        <f t="shared" si="9"/>
        <v>100.00000000000001</v>
      </c>
      <c r="S22">
        <f>1845*4</f>
        <v>7380</v>
      </c>
      <c r="T22" s="61">
        <f t="shared" si="10"/>
        <v>3.2040150041678241E-2</v>
      </c>
      <c r="U22">
        <f t="shared" si="1"/>
        <v>9.9679598499583211</v>
      </c>
      <c r="V22" s="61">
        <f t="shared" si="2"/>
        <v>0.38092047491702891</v>
      </c>
      <c r="W22" s="61">
        <f t="shared" si="11"/>
        <v>9.3458325250769442E-2</v>
      </c>
    </row>
    <row r="23" spans="1:23" x14ac:dyDescent="0.25">
      <c r="A23">
        <v>21</v>
      </c>
      <c r="B23" s="59">
        <v>35</v>
      </c>
      <c r="C23" s="59">
        <v>10</v>
      </c>
      <c r="D23" s="59">
        <v>1.5</v>
      </c>
      <c r="E23">
        <v>0.28539999999999999</v>
      </c>
      <c r="F23" s="41">
        <f t="shared" si="3"/>
        <v>2.8540000000000001</v>
      </c>
      <c r="G23">
        <v>1.3199843016082412E-2</v>
      </c>
      <c r="H23" s="41">
        <f t="shared" si="4"/>
        <v>0.37672351967899204</v>
      </c>
      <c r="I23" s="53">
        <f t="shared" si="12"/>
        <v>13.19984301608241</v>
      </c>
      <c r="J23" s="52">
        <v>2.5349466117946147E-3</v>
      </c>
      <c r="K23" s="41">
        <f t="shared" si="5"/>
        <v>19.20436939065176</v>
      </c>
      <c r="L23" s="35">
        <v>5.8868222425319087E-4</v>
      </c>
      <c r="M23" s="41">
        <f t="shared" si="6"/>
        <v>4.4597668588630395</v>
      </c>
      <c r="N23">
        <v>7.3919437141189304E-3</v>
      </c>
      <c r="O23" s="41">
        <f t="shared" si="7"/>
        <v>56.000239587037058</v>
      </c>
      <c r="P23">
        <v>2.6842704659156775E-3</v>
      </c>
      <c r="Q23" s="41">
        <f t="shared" si="8"/>
        <v>20.335624163448145</v>
      </c>
      <c r="R23">
        <f t="shared" si="9"/>
        <v>100</v>
      </c>
      <c r="S23">
        <f>51697*4</f>
        <v>206788</v>
      </c>
      <c r="T23" s="61">
        <f t="shared" si="10"/>
        <v>0.89776674076132257</v>
      </c>
      <c r="U23">
        <f t="shared" si="1"/>
        <v>9.1022332592386768</v>
      </c>
      <c r="V23" s="61">
        <f t="shared" si="2"/>
        <v>0.31354942448911843</v>
      </c>
      <c r="W23" s="61">
        <f t="shared" si="11"/>
        <v>4.1388031810393494E-2</v>
      </c>
    </row>
    <row r="24" spans="1:23" x14ac:dyDescent="0.25">
      <c r="A24">
        <v>22</v>
      </c>
      <c r="B24" s="59">
        <v>25</v>
      </c>
      <c r="C24" s="59">
        <v>20</v>
      </c>
      <c r="D24" s="59">
        <v>1.5</v>
      </c>
      <c r="E24">
        <v>0.74050000000000005</v>
      </c>
      <c r="F24" s="41">
        <f t="shared" si="3"/>
        <v>7.4050000000000002</v>
      </c>
      <c r="G24">
        <v>2.5707181148406675E-2</v>
      </c>
      <c r="H24" s="41">
        <f t="shared" si="4"/>
        <v>1.9036167640395143</v>
      </c>
      <c r="I24" s="53">
        <f t="shared" si="12"/>
        <v>25.707181148406672</v>
      </c>
      <c r="J24" s="52">
        <v>5.0397549030837601E-3</v>
      </c>
      <c r="K24" s="41">
        <f t="shared" si="5"/>
        <v>19.604463336487296</v>
      </c>
      <c r="L24" s="35">
        <v>1.0551861305759496E-3</v>
      </c>
      <c r="M24" s="41">
        <f t="shared" si="6"/>
        <v>4.1046356832528472</v>
      </c>
      <c r="N24">
        <v>1.4714608710480796E-2</v>
      </c>
      <c r="O24" s="41">
        <f t="shared" si="7"/>
        <v>57.239292886815804</v>
      </c>
      <c r="P24">
        <v>4.8976314042661695E-3</v>
      </c>
      <c r="Q24" s="41">
        <f t="shared" si="8"/>
        <v>19.051608093444049</v>
      </c>
      <c r="R24">
        <f t="shared" si="9"/>
        <v>100</v>
      </c>
      <c r="T24" s="61" t="s">
        <v>116</v>
      </c>
      <c r="V24" s="61"/>
      <c r="W24" s="61"/>
    </row>
    <row r="25" spans="1:23" x14ac:dyDescent="0.25">
      <c r="A25">
        <v>23</v>
      </c>
      <c r="B25" s="59">
        <v>30</v>
      </c>
      <c r="C25" s="59">
        <v>20</v>
      </c>
      <c r="D25" s="59">
        <v>1.5</v>
      </c>
      <c r="E25">
        <v>0.61839999999999995</v>
      </c>
      <c r="F25" s="41">
        <f t="shared" si="3"/>
        <v>6.1839999999999993</v>
      </c>
      <c r="G25">
        <v>2.1102992102275668E-2</v>
      </c>
      <c r="H25" s="41">
        <f t="shared" si="4"/>
        <v>1.3050090316047271</v>
      </c>
      <c r="I25" s="53">
        <f t="shared" si="12"/>
        <v>21.102992102275667</v>
      </c>
      <c r="J25" s="52">
        <v>3.8555191914447411E-3</v>
      </c>
      <c r="K25" s="41">
        <f t="shared" si="5"/>
        <v>18.270012009476972</v>
      </c>
      <c r="L25" s="35">
        <v>9.0189932074224435E-4</v>
      </c>
      <c r="M25" s="41">
        <f t="shared" si="6"/>
        <v>4.273798314339448</v>
      </c>
      <c r="N25">
        <v>1.2959384156497177E-2</v>
      </c>
      <c r="O25" s="41">
        <f t="shared" si="7"/>
        <v>61.410173939740453</v>
      </c>
      <c r="P25">
        <v>3.3861894335915034E-3</v>
      </c>
      <c r="Q25" s="41">
        <f t="shared" si="8"/>
        <v>16.046015736443124</v>
      </c>
      <c r="R25">
        <f t="shared" si="9"/>
        <v>100</v>
      </c>
      <c r="S25">
        <f>2639*4</f>
        <v>10556</v>
      </c>
      <c r="T25" s="61">
        <f t="shared" si="10"/>
        <v>4.5828702417338149E-2</v>
      </c>
      <c r="U25">
        <f t="shared" ref="U25:U32" si="13">C25-T25</f>
        <v>19.954171297582661</v>
      </c>
      <c r="V25" s="61">
        <f t="shared" ref="V25:V32" si="14">F25/U25</f>
        <v>0.30991013897676406</v>
      </c>
      <c r="W25" s="61">
        <f t="shared" si="11"/>
        <v>6.5400312152418066E-2</v>
      </c>
    </row>
    <row r="26" spans="1:23" x14ac:dyDescent="0.25">
      <c r="A26">
        <v>24</v>
      </c>
      <c r="B26" s="59">
        <v>35</v>
      </c>
      <c r="C26" s="59">
        <v>20</v>
      </c>
      <c r="D26" s="59">
        <v>1.5</v>
      </c>
      <c r="E26">
        <v>0.31490000000000001</v>
      </c>
      <c r="F26" s="41">
        <f t="shared" si="3"/>
        <v>3.149</v>
      </c>
      <c r="G26">
        <v>1.4514686539132873E-2</v>
      </c>
      <c r="H26" s="41">
        <f t="shared" si="4"/>
        <v>0.45706747911729412</v>
      </c>
      <c r="I26" s="53">
        <f t="shared" si="12"/>
        <v>14.514686539132871</v>
      </c>
      <c r="J26" s="52">
        <v>2.3953897986184036E-3</v>
      </c>
      <c r="K26" s="41">
        <f t="shared" si="5"/>
        <v>16.503214121505287</v>
      </c>
      <c r="L26" s="35">
        <v>0</v>
      </c>
      <c r="M26" s="41">
        <f t="shared" si="6"/>
        <v>0</v>
      </c>
      <c r="N26">
        <v>9.0945429182806084E-3</v>
      </c>
      <c r="O26" s="41">
        <f t="shared" si="7"/>
        <v>62.657522046796679</v>
      </c>
      <c r="P26">
        <v>3.0247538222338598E-3</v>
      </c>
      <c r="Q26" s="41">
        <f t="shared" si="8"/>
        <v>20.839263831698034</v>
      </c>
      <c r="R26">
        <f t="shared" si="9"/>
        <v>100</v>
      </c>
      <c r="S26">
        <f>599700*4</f>
        <v>2398800</v>
      </c>
      <c r="T26" s="61">
        <f t="shared" si="10"/>
        <v>10.414351208669075</v>
      </c>
      <c r="U26">
        <f t="shared" si="13"/>
        <v>9.5856487913309252</v>
      </c>
      <c r="V26" s="61">
        <f t="shared" si="14"/>
        <v>0.32851193159172432</v>
      </c>
      <c r="W26" s="61">
        <f t="shared" si="11"/>
        <v>4.7682477114189402E-2</v>
      </c>
    </row>
    <row r="27" spans="1:23" x14ac:dyDescent="0.25">
      <c r="A27">
        <v>25</v>
      </c>
      <c r="B27" s="59">
        <v>25</v>
      </c>
      <c r="C27" s="59">
        <v>30</v>
      </c>
      <c r="D27" s="59">
        <v>1.5</v>
      </c>
      <c r="E27">
        <v>0.86399999999999999</v>
      </c>
      <c r="F27" s="41">
        <f t="shared" si="3"/>
        <v>8.64</v>
      </c>
      <c r="G27">
        <v>2.8427835339165E-2</v>
      </c>
      <c r="H27" s="41">
        <f t="shared" si="4"/>
        <v>2.456164973303856</v>
      </c>
      <c r="I27" s="53">
        <f t="shared" si="12"/>
        <v>28.427835339164996</v>
      </c>
      <c r="J27" s="52">
        <v>5.9470895158723683E-3</v>
      </c>
      <c r="K27" s="41">
        <f t="shared" si="5"/>
        <v>20.919952029126428</v>
      </c>
      <c r="L27" s="35">
        <v>1.2918990303728986E-3</v>
      </c>
      <c r="M27" s="41">
        <f t="shared" si="6"/>
        <v>4.5444861170736086</v>
      </c>
      <c r="N27">
        <v>1.5815103351313857E-2</v>
      </c>
      <c r="O27" s="41">
        <f t="shared" si="7"/>
        <v>55.632457282195546</v>
      </c>
      <c r="P27">
        <v>5.373743441605878E-3</v>
      </c>
      <c r="Q27" s="41">
        <f t="shared" si="8"/>
        <v>18.903104571604427</v>
      </c>
      <c r="R27">
        <f t="shared" si="9"/>
        <v>100</v>
      </c>
      <c r="S27">
        <f>484608*4</f>
        <v>1938432</v>
      </c>
      <c r="T27" s="61">
        <f t="shared" si="10"/>
        <v>8.4156710197277018</v>
      </c>
      <c r="U27">
        <f t="shared" si="13"/>
        <v>21.584328980272296</v>
      </c>
      <c r="V27" s="61">
        <f t="shared" si="14"/>
        <v>0.40029041476789995</v>
      </c>
      <c r="W27" s="61">
        <f t="shared" si="11"/>
        <v>0.11379389998867921</v>
      </c>
    </row>
    <row r="28" spans="1:23" x14ac:dyDescent="0.25">
      <c r="A28">
        <v>26</v>
      </c>
      <c r="B28" s="59">
        <v>30</v>
      </c>
      <c r="C28" s="59">
        <v>30</v>
      </c>
      <c r="D28" s="59">
        <v>1.5</v>
      </c>
      <c r="E28">
        <v>0.60709999999999997</v>
      </c>
      <c r="F28" s="41">
        <f t="shared" si="3"/>
        <v>6.0709999999999997</v>
      </c>
      <c r="G28">
        <v>2.2689185284511696E-2</v>
      </c>
      <c r="H28" s="41">
        <f t="shared" si="4"/>
        <v>1.377460438622705</v>
      </c>
      <c r="I28" s="53">
        <f t="shared" si="12"/>
        <v>22.689185284511694</v>
      </c>
      <c r="J28" s="52">
        <v>4.2866585523564458E-3</v>
      </c>
      <c r="K28" s="41">
        <f t="shared" si="5"/>
        <v>18.892959348710704</v>
      </c>
      <c r="L28" s="35">
        <v>7.5570921132620461E-4</v>
      </c>
      <c r="M28" s="41">
        <f t="shared" si="6"/>
        <v>3.3307022788609073</v>
      </c>
      <c r="N28">
        <v>1.3042741391980587E-2</v>
      </c>
      <c r="O28" s="41">
        <f t="shared" si="7"/>
        <v>57.484397206998636</v>
      </c>
      <c r="P28">
        <v>4.6040761288484592E-3</v>
      </c>
      <c r="Q28" s="41">
        <f t="shared" si="8"/>
        <v>20.291941165429755</v>
      </c>
      <c r="R28">
        <f t="shared" si="9"/>
        <v>100.00000000000001</v>
      </c>
      <c r="S28">
        <f>514259*4</f>
        <v>2057036</v>
      </c>
      <c r="T28" s="61">
        <f t="shared" si="10"/>
        <v>8.9305883578771876</v>
      </c>
      <c r="U28">
        <f t="shared" si="13"/>
        <v>21.069411642122812</v>
      </c>
      <c r="V28" s="61">
        <f t="shared" si="14"/>
        <v>0.28814283488878317</v>
      </c>
      <c r="W28" s="61">
        <f t="shared" si="11"/>
        <v>6.537726169196062E-2</v>
      </c>
    </row>
    <row r="29" spans="1:23" x14ac:dyDescent="0.25">
      <c r="A29">
        <v>27</v>
      </c>
      <c r="B29" s="59">
        <v>35</v>
      </c>
      <c r="C29" s="59">
        <v>30</v>
      </c>
      <c r="D29" s="59">
        <v>1.5</v>
      </c>
      <c r="E29">
        <v>0.30620000000000003</v>
      </c>
      <c r="F29" s="41">
        <f t="shared" si="3"/>
        <v>3.0620000000000003</v>
      </c>
      <c r="G29">
        <v>1.9157005157306114E-2</v>
      </c>
      <c r="H29" s="41">
        <f t="shared" si="4"/>
        <v>0.58658749791671327</v>
      </c>
      <c r="I29" s="53">
        <f t="shared" si="12"/>
        <v>19.157005157306113</v>
      </c>
      <c r="J29" s="52">
        <v>3.4839766709537255E-3</v>
      </c>
      <c r="K29" s="41">
        <f t="shared" si="5"/>
        <v>18.186436983992792</v>
      </c>
      <c r="L29" s="35">
        <v>6.228755757852366E-4</v>
      </c>
      <c r="M29" s="41">
        <f t="shared" si="6"/>
        <v>3.2514245868315377</v>
      </c>
      <c r="N29">
        <v>1.0838798341475922E-2</v>
      </c>
      <c r="O29" s="41">
        <f t="shared" si="7"/>
        <v>56.578772373207883</v>
      </c>
      <c r="P29">
        <v>4.2113545690912295E-3</v>
      </c>
      <c r="Q29" s="41">
        <f t="shared" si="8"/>
        <v>21.983366055967782</v>
      </c>
      <c r="R29">
        <f t="shared" si="9"/>
        <v>99.999999999999986</v>
      </c>
      <c r="S29">
        <f>1135786*4</f>
        <v>4543144</v>
      </c>
      <c r="T29" s="61">
        <f t="shared" si="10"/>
        <v>19.723985829397055</v>
      </c>
      <c r="U29">
        <f t="shared" si="13"/>
        <v>10.276014170602945</v>
      </c>
      <c r="V29" s="61">
        <f t="shared" si="14"/>
        <v>0.29797545518763502</v>
      </c>
      <c r="W29" s="61">
        <f t="shared" si="11"/>
        <v>5.7083173317801612E-2</v>
      </c>
    </row>
    <row r="30" spans="1:23" x14ac:dyDescent="0.25">
      <c r="A30">
        <v>28</v>
      </c>
      <c r="B30" s="59">
        <v>30</v>
      </c>
      <c r="C30" s="59">
        <v>20</v>
      </c>
      <c r="D30" s="59">
        <v>1</v>
      </c>
      <c r="E30">
        <v>0.64990000000000003</v>
      </c>
      <c r="F30" s="41">
        <f t="shared" si="3"/>
        <v>6.4990000000000006</v>
      </c>
      <c r="G30">
        <v>2.4603873769059724E-2</v>
      </c>
      <c r="H30" s="41">
        <f t="shared" si="4"/>
        <v>1.5990057562511912</v>
      </c>
      <c r="I30" s="53">
        <f t="shared" si="12"/>
        <v>24.603873769059721</v>
      </c>
      <c r="J30" s="52">
        <v>4.8509609384969716E-3</v>
      </c>
      <c r="K30" s="41">
        <f t="shared" si="5"/>
        <v>19.716248685185636</v>
      </c>
      <c r="L30" s="35">
        <v>8.759867951202248E-4</v>
      </c>
      <c r="M30" s="41">
        <f t="shared" si="6"/>
        <v>3.5603612802704685</v>
      </c>
      <c r="N30">
        <v>1.4377327934521913E-2</v>
      </c>
      <c r="O30" s="41">
        <f t="shared" si="7"/>
        <v>58.435220687085184</v>
      </c>
      <c r="P30">
        <v>4.4995981009206135E-3</v>
      </c>
      <c r="Q30" s="41">
        <f t="shared" si="8"/>
        <v>18.288169347458705</v>
      </c>
      <c r="R30">
        <f t="shared" si="9"/>
        <v>99.999999999999986</v>
      </c>
      <c r="S30">
        <f>12660*4</f>
        <v>50640</v>
      </c>
      <c r="T30" s="61">
        <f t="shared" si="10"/>
        <v>0.21985273687135315</v>
      </c>
      <c r="U30">
        <f t="shared" si="13"/>
        <v>19.780147263128647</v>
      </c>
      <c r="V30" s="61">
        <f t="shared" si="14"/>
        <v>0.32856176010956789</v>
      </c>
      <c r="W30" s="61">
        <f t="shared" si="11"/>
        <v>8.0838920710758891E-2</v>
      </c>
    </row>
    <row r="31" spans="1:23" x14ac:dyDescent="0.25">
      <c r="A31">
        <v>29</v>
      </c>
      <c r="B31" s="59">
        <v>30</v>
      </c>
      <c r="C31" s="59">
        <v>20</v>
      </c>
      <c r="D31" s="59">
        <v>1</v>
      </c>
      <c r="E31">
        <v>0.61299999999999999</v>
      </c>
      <c r="F31" s="41">
        <f t="shared" si="3"/>
        <v>6.13</v>
      </c>
      <c r="G31">
        <v>2.1933068415547579E-2</v>
      </c>
      <c r="H31" s="41">
        <f t="shared" si="4"/>
        <v>1.3444970938730665</v>
      </c>
      <c r="I31" s="53">
        <f t="shared" si="12"/>
        <v>21.933068415547577</v>
      </c>
      <c r="J31" s="52">
        <v>4.4021832572719846E-3</v>
      </c>
      <c r="K31" s="41">
        <f t="shared" si="5"/>
        <v>20.07098675783746</v>
      </c>
      <c r="L31" s="35">
        <v>9.3663829872665263E-4</v>
      </c>
      <c r="M31" s="41">
        <f t="shared" si="6"/>
        <v>4.2704389599345927</v>
      </c>
      <c r="N31">
        <v>1.2830202139352384E-2</v>
      </c>
      <c r="O31" s="41">
        <f t="shared" si="7"/>
        <v>58.497068883702141</v>
      </c>
      <c r="P31">
        <v>3.764044720196555E-3</v>
      </c>
      <c r="Q31" s="41">
        <f t="shared" si="8"/>
        <v>17.161505398525801</v>
      </c>
      <c r="R31">
        <f t="shared" si="9"/>
        <v>100</v>
      </c>
      <c r="S31">
        <f>1319*4</f>
        <v>5276</v>
      </c>
      <c r="T31" s="61">
        <f t="shared" si="10"/>
        <v>2.2905668241178106E-2</v>
      </c>
      <c r="U31">
        <f t="shared" si="13"/>
        <v>19.977094331758821</v>
      </c>
      <c r="V31" s="61">
        <f t="shared" si="14"/>
        <v>0.3068514318548699</v>
      </c>
      <c r="W31" s="61">
        <f t="shared" si="11"/>
        <v>6.7301934482815975E-2</v>
      </c>
    </row>
    <row r="32" spans="1:23" x14ac:dyDescent="0.25">
      <c r="A32">
        <v>30</v>
      </c>
      <c r="B32" s="59">
        <v>30</v>
      </c>
      <c r="C32" s="59">
        <v>20</v>
      </c>
      <c r="D32" s="59">
        <v>1</v>
      </c>
      <c r="E32">
        <v>0.7087</v>
      </c>
      <c r="F32" s="41">
        <f t="shared" si="3"/>
        <v>7.0869999999999997</v>
      </c>
      <c r="G32">
        <v>2.6250581170831993E-2</v>
      </c>
      <c r="H32" s="41">
        <f t="shared" si="4"/>
        <v>1.8603786875768631</v>
      </c>
      <c r="I32" s="53">
        <f t="shared" si="12"/>
        <v>26.250581170831992</v>
      </c>
      <c r="J32" s="52">
        <v>5.2253923052219603E-3</v>
      </c>
      <c r="K32" s="41">
        <f t="shared" si="5"/>
        <v>19.905815689246872</v>
      </c>
      <c r="L32" s="35">
        <v>1.2186569833215137E-3</v>
      </c>
      <c r="M32" s="41">
        <f t="shared" si="6"/>
        <v>4.6424000116066351</v>
      </c>
      <c r="N32">
        <v>1.5495507256474486E-2</v>
      </c>
      <c r="O32" s="41">
        <f t="shared" si="7"/>
        <v>59.029196937141059</v>
      </c>
      <c r="P32">
        <v>4.3110246258140326E-3</v>
      </c>
      <c r="Q32" s="41">
        <f t="shared" si="8"/>
        <v>16.422587362005434</v>
      </c>
      <c r="R32">
        <f t="shared" si="9"/>
        <v>100</v>
      </c>
      <c r="S32">
        <f>77139*4</f>
        <v>308556</v>
      </c>
      <c r="T32" s="61">
        <f t="shared" si="10"/>
        <v>1.3395908585718255</v>
      </c>
      <c r="U32">
        <f t="shared" si="13"/>
        <v>18.660409141428175</v>
      </c>
      <c r="V32" s="61">
        <f t="shared" si="14"/>
        <v>0.37978802856289334</v>
      </c>
      <c r="W32" s="61">
        <f t="shared" si="11"/>
        <v>9.9696564715004904E-2</v>
      </c>
    </row>
    <row r="33" spans="10:11" x14ac:dyDescent="0.25">
      <c r="J33" s="52"/>
      <c r="K33" s="35"/>
    </row>
    <row r="34" spans="10:11" x14ac:dyDescent="0.25">
      <c r="K34" s="35"/>
    </row>
    <row r="35" spans="10:11" x14ac:dyDescent="0.25">
      <c r="K35" s="35"/>
    </row>
    <row r="36" spans="10:11" x14ac:dyDescent="0.25">
      <c r="K36" s="35"/>
    </row>
    <row r="37" spans="10:11" x14ac:dyDescent="0.25">
      <c r="K37" s="35"/>
    </row>
    <row r="38" spans="10:11" x14ac:dyDescent="0.25">
      <c r="K38" s="35"/>
    </row>
    <row r="39" spans="10:11" x14ac:dyDescent="0.25">
      <c r="K39" s="35"/>
    </row>
    <row r="40" spans="10:11" x14ac:dyDescent="0.25">
      <c r="K40" s="35"/>
    </row>
    <row r="41" spans="10:11" x14ac:dyDescent="0.25">
      <c r="K41" s="35"/>
    </row>
    <row r="42" spans="10:11" x14ac:dyDescent="0.25">
      <c r="K42" s="35"/>
    </row>
    <row r="43" spans="10:11" x14ac:dyDescent="0.25">
      <c r="K43" s="35"/>
    </row>
    <row r="44" spans="10:11" x14ac:dyDescent="0.25">
      <c r="K44" s="35"/>
    </row>
    <row r="45" spans="10:11" x14ac:dyDescent="0.25">
      <c r="K45" s="35"/>
    </row>
    <row r="46" spans="10:11" x14ac:dyDescent="0.25">
      <c r="K46" s="35"/>
    </row>
    <row r="47" spans="10:11" x14ac:dyDescent="0.25">
      <c r="K47" s="35"/>
    </row>
    <row r="48" spans="10:11" x14ac:dyDescent="0.25">
      <c r="K48" s="35"/>
    </row>
    <row r="49" spans="11:11" x14ac:dyDescent="0.25">
      <c r="K49" s="35"/>
    </row>
    <row r="50" spans="11:11" x14ac:dyDescent="0.25">
      <c r="K50" s="35"/>
    </row>
    <row r="51" spans="11:11" x14ac:dyDescent="0.25">
      <c r="K51" s="35"/>
    </row>
    <row r="52" spans="11:11" x14ac:dyDescent="0.25">
      <c r="K52" s="35"/>
    </row>
    <row r="53" spans="11:11" x14ac:dyDescent="0.25">
      <c r="K53" s="35"/>
    </row>
    <row r="54" spans="11:11" x14ac:dyDescent="0.25">
      <c r="K54" s="35"/>
    </row>
    <row r="55" spans="11:11" x14ac:dyDescent="0.25">
      <c r="K55" s="35"/>
    </row>
    <row r="56" spans="11:11" x14ac:dyDescent="0.25">
      <c r="K56" s="35"/>
    </row>
    <row r="57" spans="11:11" x14ac:dyDescent="0.25">
      <c r="K57" s="35"/>
    </row>
    <row r="58" spans="11:11" x14ac:dyDescent="0.25">
      <c r="K58" s="35"/>
    </row>
    <row r="59" spans="11:11" x14ac:dyDescent="0.25">
      <c r="K59" s="35"/>
    </row>
    <row r="60" spans="11:11" x14ac:dyDescent="0.25">
      <c r="K60" s="35"/>
    </row>
    <row r="61" spans="11:11" x14ac:dyDescent="0.25">
      <c r="K61" s="35"/>
    </row>
    <row r="62" spans="11:11" x14ac:dyDescent="0.25">
      <c r="K62" s="35"/>
    </row>
    <row r="63" spans="11:11" x14ac:dyDescent="0.25">
      <c r="K63" s="35"/>
    </row>
    <row r="64" spans="11:11" x14ac:dyDescent="0.25">
      <c r="K64" s="35"/>
    </row>
    <row r="65" spans="11:11" x14ac:dyDescent="0.25">
      <c r="K65" s="35"/>
    </row>
    <row r="66" spans="11:11" x14ac:dyDescent="0.25">
      <c r="K66" s="35"/>
    </row>
    <row r="67" spans="11:11" x14ac:dyDescent="0.25">
      <c r="K67" s="35"/>
    </row>
    <row r="68" spans="11:11" x14ac:dyDescent="0.25">
      <c r="K68" s="35"/>
    </row>
    <row r="69" spans="11:11" x14ac:dyDescent="0.25">
      <c r="K69" s="35"/>
    </row>
    <row r="70" spans="11:11" x14ac:dyDescent="0.25">
      <c r="K70" s="35"/>
    </row>
    <row r="71" spans="11:11" x14ac:dyDescent="0.25">
      <c r="K71" s="35"/>
    </row>
    <row r="72" spans="11:11" x14ac:dyDescent="0.25">
      <c r="K72" s="35"/>
    </row>
    <row r="73" spans="11:11" x14ac:dyDescent="0.25">
      <c r="K73" s="35"/>
    </row>
    <row r="74" spans="11:11" x14ac:dyDescent="0.25">
      <c r="K74" s="35"/>
    </row>
    <row r="75" spans="11:11" x14ac:dyDescent="0.25">
      <c r="K75" s="35"/>
    </row>
    <row r="76" spans="11:11" x14ac:dyDescent="0.25">
      <c r="K76" s="35"/>
    </row>
    <row r="77" spans="11:11" x14ac:dyDescent="0.25">
      <c r="K77" s="35"/>
    </row>
    <row r="78" spans="11:11" x14ac:dyDescent="0.25">
      <c r="K78" s="35"/>
    </row>
    <row r="79" spans="11:11" x14ac:dyDescent="0.25">
      <c r="K79" s="35"/>
    </row>
    <row r="80" spans="11:11" x14ac:dyDescent="0.25">
      <c r="K80" s="35"/>
    </row>
    <row r="81" spans="11:11" x14ac:dyDescent="0.25">
      <c r="K81" s="35"/>
    </row>
    <row r="82" spans="11:11" x14ac:dyDescent="0.25">
      <c r="K82" s="35"/>
    </row>
    <row r="83" spans="11:11" x14ac:dyDescent="0.25">
      <c r="K83" s="35"/>
    </row>
    <row r="84" spans="11:11" x14ac:dyDescent="0.25">
      <c r="K84" s="35"/>
    </row>
    <row r="85" spans="11:11" x14ac:dyDescent="0.25">
      <c r="K85" s="35"/>
    </row>
    <row r="86" spans="11:11" x14ac:dyDescent="0.25">
      <c r="K86" s="35"/>
    </row>
    <row r="87" spans="11:11" x14ac:dyDescent="0.25">
      <c r="K87" s="35"/>
    </row>
    <row r="88" spans="11:11" x14ac:dyDescent="0.25">
      <c r="K88" s="35"/>
    </row>
    <row r="89" spans="11:11" x14ac:dyDescent="0.25">
      <c r="K89" s="35"/>
    </row>
    <row r="90" spans="11:11" x14ac:dyDescent="0.25">
      <c r="K90" s="35"/>
    </row>
    <row r="91" spans="11:11" x14ac:dyDescent="0.25">
      <c r="K91" s="35"/>
    </row>
    <row r="92" spans="11:11" x14ac:dyDescent="0.25">
      <c r="K92" s="35"/>
    </row>
    <row r="93" spans="11:11" x14ac:dyDescent="0.25">
      <c r="K93" s="35"/>
    </row>
    <row r="94" spans="11:11" x14ac:dyDescent="0.25">
      <c r="K94" s="35"/>
    </row>
    <row r="95" spans="11:11" x14ac:dyDescent="0.25">
      <c r="K95" s="35"/>
    </row>
    <row r="96" spans="11:11" x14ac:dyDescent="0.25">
      <c r="K96" s="35"/>
    </row>
    <row r="97" spans="11:11" x14ac:dyDescent="0.25">
      <c r="K97" s="35"/>
    </row>
    <row r="98" spans="11:11" x14ac:dyDescent="0.25">
      <c r="K98" s="35"/>
    </row>
    <row r="99" spans="11:11" x14ac:dyDescent="0.25">
      <c r="K99" s="35"/>
    </row>
    <row r="100" spans="11:11" x14ac:dyDescent="0.25">
      <c r="K100" s="35"/>
    </row>
    <row r="101" spans="11:11" x14ac:dyDescent="0.25">
      <c r="K101" s="35"/>
    </row>
    <row r="102" spans="11:11" x14ac:dyDescent="0.25">
      <c r="K102" s="35"/>
    </row>
    <row r="103" spans="11:11" x14ac:dyDescent="0.25">
      <c r="K103" s="35"/>
    </row>
    <row r="104" spans="11:11" x14ac:dyDescent="0.25">
      <c r="K104" s="35"/>
    </row>
    <row r="105" spans="11:11" x14ac:dyDescent="0.25">
      <c r="K105" s="35"/>
    </row>
    <row r="106" spans="11:11" x14ac:dyDescent="0.25">
      <c r="K106" s="35"/>
    </row>
    <row r="107" spans="11:11" x14ac:dyDescent="0.25">
      <c r="K107" s="35"/>
    </row>
    <row r="108" spans="11:11" x14ac:dyDescent="0.25">
      <c r="K108" s="35"/>
    </row>
    <row r="109" spans="11:11" x14ac:dyDescent="0.25">
      <c r="K109" s="35"/>
    </row>
    <row r="110" spans="11:11" x14ac:dyDescent="0.25">
      <c r="K110" s="35"/>
    </row>
    <row r="111" spans="11:11" x14ac:dyDescent="0.25">
      <c r="K111" s="35"/>
    </row>
    <row r="112" spans="11:11" x14ac:dyDescent="0.25">
      <c r="K112" s="35"/>
    </row>
    <row r="113" spans="11:11" x14ac:dyDescent="0.25">
      <c r="K113" s="35"/>
    </row>
    <row r="114" spans="11:11" x14ac:dyDescent="0.25">
      <c r="K114" s="35"/>
    </row>
    <row r="115" spans="11:11" x14ac:dyDescent="0.25">
      <c r="K115" s="35"/>
    </row>
    <row r="116" spans="11:11" x14ac:dyDescent="0.25">
      <c r="K116" s="35"/>
    </row>
    <row r="117" spans="11:11" x14ac:dyDescent="0.25">
      <c r="K117" s="35"/>
    </row>
    <row r="118" spans="11:11" x14ac:dyDescent="0.25">
      <c r="K118" s="35"/>
    </row>
    <row r="119" spans="11:11" x14ac:dyDescent="0.25">
      <c r="K119" s="35"/>
    </row>
    <row r="120" spans="11:11" x14ac:dyDescent="0.25">
      <c r="K120" s="35"/>
    </row>
    <row r="121" spans="11:11" x14ac:dyDescent="0.25">
      <c r="K121" s="35"/>
    </row>
    <row r="122" spans="11:11" x14ac:dyDescent="0.25">
      <c r="K122" s="35"/>
    </row>
    <row r="123" spans="11:11" x14ac:dyDescent="0.25">
      <c r="K123" s="35"/>
    </row>
    <row r="124" spans="11:11" x14ac:dyDescent="0.25">
      <c r="K124" s="35"/>
    </row>
    <row r="125" spans="11:11" x14ac:dyDescent="0.25">
      <c r="K125" s="35"/>
    </row>
    <row r="126" spans="11:11" x14ac:dyDescent="0.25">
      <c r="K126" s="35"/>
    </row>
    <row r="127" spans="11:11" x14ac:dyDescent="0.25">
      <c r="K127" s="35"/>
    </row>
    <row r="128" spans="11:11" x14ac:dyDescent="0.25">
      <c r="K128" s="35"/>
    </row>
    <row r="129" spans="11:11" x14ac:dyDescent="0.25">
      <c r="K129" s="35"/>
    </row>
    <row r="130" spans="11:11" x14ac:dyDescent="0.25">
      <c r="K130" s="35"/>
    </row>
    <row r="131" spans="11:11" x14ac:dyDescent="0.25">
      <c r="K131" s="35"/>
    </row>
    <row r="132" spans="11:11" x14ac:dyDescent="0.25">
      <c r="K132" s="35"/>
    </row>
    <row r="133" spans="11:11" x14ac:dyDescent="0.25">
      <c r="K133" s="35"/>
    </row>
    <row r="134" spans="11:11" x14ac:dyDescent="0.25">
      <c r="K134" s="35"/>
    </row>
    <row r="135" spans="11:11" x14ac:dyDescent="0.25">
      <c r="K135" s="35"/>
    </row>
    <row r="136" spans="11:11" x14ac:dyDescent="0.25">
      <c r="K136" s="35"/>
    </row>
    <row r="137" spans="11:11" x14ac:dyDescent="0.25">
      <c r="K137" s="35"/>
    </row>
    <row r="138" spans="11:11" x14ac:dyDescent="0.25">
      <c r="K138" s="35"/>
    </row>
    <row r="139" spans="11:11" x14ac:dyDescent="0.25">
      <c r="K139" s="35"/>
    </row>
    <row r="140" spans="11:11" x14ac:dyDescent="0.25">
      <c r="K140" s="35"/>
    </row>
    <row r="141" spans="11:11" x14ac:dyDescent="0.25">
      <c r="K141" s="35"/>
    </row>
    <row r="142" spans="11:11" x14ac:dyDescent="0.25">
      <c r="K142" s="35"/>
    </row>
    <row r="143" spans="11:11" x14ac:dyDescent="0.25">
      <c r="K143" s="35"/>
    </row>
    <row r="144" spans="11:11" x14ac:dyDescent="0.25">
      <c r="K144" s="35"/>
    </row>
    <row r="145" spans="11:11" x14ac:dyDescent="0.25">
      <c r="K145" s="35"/>
    </row>
    <row r="146" spans="11:11" x14ac:dyDescent="0.25">
      <c r="K146" s="35"/>
    </row>
    <row r="147" spans="11:11" x14ac:dyDescent="0.25">
      <c r="K147" s="35"/>
    </row>
    <row r="148" spans="11:11" x14ac:dyDescent="0.25">
      <c r="K148" s="35"/>
    </row>
    <row r="149" spans="11:11" x14ac:dyDescent="0.25">
      <c r="K149" s="35"/>
    </row>
    <row r="150" spans="11:11" x14ac:dyDescent="0.25">
      <c r="K150" s="35"/>
    </row>
    <row r="151" spans="11:11" x14ac:dyDescent="0.25">
      <c r="K151" s="35"/>
    </row>
    <row r="152" spans="11:11" x14ac:dyDescent="0.25">
      <c r="K152" s="35"/>
    </row>
    <row r="153" spans="11:11" x14ac:dyDescent="0.25">
      <c r="K153" s="35"/>
    </row>
    <row r="154" spans="11:11" x14ac:dyDescent="0.25">
      <c r="K154" s="35"/>
    </row>
    <row r="155" spans="11:11" x14ac:dyDescent="0.25">
      <c r="K155" s="35"/>
    </row>
    <row r="156" spans="11:11" x14ac:dyDescent="0.25">
      <c r="K156" s="35"/>
    </row>
    <row r="157" spans="11:11" x14ac:dyDescent="0.25">
      <c r="K157" s="35"/>
    </row>
    <row r="158" spans="11:11" x14ac:dyDescent="0.25">
      <c r="K158" s="35"/>
    </row>
    <row r="159" spans="11:11" x14ac:dyDescent="0.25">
      <c r="K159" s="35"/>
    </row>
    <row r="160" spans="11:11" x14ac:dyDescent="0.25">
      <c r="K160" s="35"/>
    </row>
    <row r="161" spans="11:11" x14ac:dyDescent="0.25">
      <c r="K161" s="35"/>
    </row>
    <row r="162" spans="11:11" x14ac:dyDescent="0.25">
      <c r="K162" s="35"/>
    </row>
    <row r="163" spans="11:11" x14ac:dyDescent="0.25">
      <c r="K163" s="35"/>
    </row>
    <row r="164" spans="11:11" x14ac:dyDescent="0.25">
      <c r="K164" s="35"/>
    </row>
    <row r="165" spans="11:11" x14ac:dyDescent="0.25">
      <c r="K165" s="35"/>
    </row>
    <row r="166" spans="11:11" x14ac:dyDescent="0.25">
      <c r="K166" s="35"/>
    </row>
    <row r="167" spans="11:11" x14ac:dyDescent="0.25">
      <c r="K167" s="35"/>
    </row>
    <row r="168" spans="11:11" x14ac:dyDescent="0.25">
      <c r="K168" s="35"/>
    </row>
    <row r="169" spans="11:11" x14ac:dyDescent="0.25">
      <c r="K169" s="35"/>
    </row>
    <row r="170" spans="11:11" x14ac:dyDescent="0.25">
      <c r="K170" s="35"/>
    </row>
    <row r="171" spans="11:11" x14ac:dyDescent="0.25">
      <c r="K171" s="35"/>
    </row>
    <row r="172" spans="11:11" x14ac:dyDescent="0.25">
      <c r="K172" s="35"/>
    </row>
    <row r="173" spans="11:11" x14ac:dyDescent="0.25">
      <c r="K173" s="35"/>
    </row>
    <row r="174" spans="11:11" x14ac:dyDescent="0.25">
      <c r="K174" s="35"/>
    </row>
    <row r="175" spans="11:11" x14ac:dyDescent="0.25">
      <c r="K175" s="35"/>
    </row>
    <row r="176" spans="11:11" x14ac:dyDescent="0.25">
      <c r="K176" s="35"/>
    </row>
    <row r="177" spans="11:11" x14ac:dyDescent="0.25">
      <c r="K177" s="35"/>
    </row>
    <row r="178" spans="11:11" x14ac:dyDescent="0.25">
      <c r="K178" s="35"/>
    </row>
    <row r="179" spans="11:11" x14ac:dyDescent="0.25">
      <c r="K179" s="35"/>
    </row>
    <row r="180" spans="11:11" x14ac:dyDescent="0.25">
      <c r="K180" s="35"/>
    </row>
    <row r="181" spans="11:11" x14ac:dyDescent="0.25">
      <c r="K181" s="35"/>
    </row>
    <row r="182" spans="11:11" x14ac:dyDescent="0.25">
      <c r="K182" s="35"/>
    </row>
    <row r="183" spans="11:11" x14ac:dyDescent="0.25">
      <c r="K183" s="35"/>
    </row>
    <row r="184" spans="11:11" x14ac:dyDescent="0.25">
      <c r="K184" s="35"/>
    </row>
    <row r="185" spans="11:11" x14ac:dyDescent="0.25">
      <c r="K185" s="35"/>
    </row>
    <row r="186" spans="11:11" x14ac:dyDescent="0.25">
      <c r="K186" s="35"/>
    </row>
    <row r="187" spans="11:11" x14ac:dyDescent="0.25">
      <c r="K187" s="35"/>
    </row>
    <row r="188" spans="11:11" x14ac:dyDescent="0.25">
      <c r="K188" s="35"/>
    </row>
    <row r="189" spans="11:11" x14ac:dyDescent="0.25">
      <c r="K189" s="35"/>
    </row>
    <row r="190" spans="11:11" x14ac:dyDescent="0.25">
      <c r="K190" s="35"/>
    </row>
    <row r="191" spans="11:11" x14ac:dyDescent="0.25">
      <c r="K191" s="35"/>
    </row>
    <row r="192" spans="11:11" x14ac:dyDescent="0.25">
      <c r="K192" s="35"/>
    </row>
    <row r="193" spans="11:11" x14ac:dyDescent="0.25">
      <c r="K193" s="35"/>
    </row>
    <row r="194" spans="11:11" x14ac:dyDescent="0.25">
      <c r="K194" s="35"/>
    </row>
    <row r="195" spans="11:11" x14ac:dyDescent="0.25">
      <c r="K195" s="35"/>
    </row>
    <row r="196" spans="11:11" x14ac:dyDescent="0.25">
      <c r="K196" s="35"/>
    </row>
    <row r="197" spans="11:11" x14ac:dyDescent="0.25">
      <c r="K197" s="35"/>
    </row>
    <row r="198" spans="11:11" x14ac:dyDescent="0.25">
      <c r="K198" s="35"/>
    </row>
    <row r="199" spans="11:11" x14ac:dyDescent="0.25">
      <c r="K199" s="35"/>
    </row>
    <row r="200" spans="11:11" x14ac:dyDescent="0.25">
      <c r="K200" s="35"/>
    </row>
    <row r="201" spans="11:11" x14ac:dyDescent="0.25">
      <c r="K201" s="35"/>
    </row>
    <row r="202" spans="11:11" x14ac:dyDescent="0.25">
      <c r="K202" s="35"/>
    </row>
    <row r="203" spans="11:11" x14ac:dyDescent="0.25">
      <c r="K203" s="35"/>
    </row>
    <row r="204" spans="11:11" x14ac:dyDescent="0.25">
      <c r="K204" s="35"/>
    </row>
    <row r="205" spans="11:11" x14ac:dyDescent="0.25">
      <c r="K205" s="35"/>
    </row>
    <row r="206" spans="11:11" x14ac:dyDescent="0.25">
      <c r="K206" s="35"/>
    </row>
    <row r="207" spans="11:11" x14ac:dyDescent="0.25">
      <c r="K207" s="35"/>
    </row>
    <row r="208" spans="11:11" x14ac:dyDescent="0.25">
      <c r="K208" s="35"/>
    </row>
    <row r="209" spans="11:11" x14ac:dyDescent="0.25">
      <c r="K209" s="35"/>
    </row>
    <row r="210" spans="11:11" x14ac:dyDescent="0.25">
      <c r="K210" s="35"/>
    </row>
    <row r="211" spans="11:11" x14ac:dyDescent="0.25">
      <c r="K211" s="35"/>
    </row>
    <row r="212" spans="11:11" x14ac:dyDescent="0.25">
      <c r="K212" s="35"/>
    </row>
    <row r="213" spans="11:11" x14ac:dyDescent="0.25">
      <c r="K213" s="35"/>
    </row>
    <row r="214" spans="11:11" x14ac:dyDescent="0.25">
      <c r="K214" s="35"/>
    </row>
    <row r="215" spans="11:11" x14ac:dyDescent="0.25">
      <c r="K215" s="35"/>
    </row>
    <row r="216" spans="11:11" x14ac:dyDescent="0.25">
      <c r="K216" s="35"/>
    </row>
    <row r="217" spans="11:11" x14ac:dyDescent="0.25">
      <c r="K217" s="35"/>
    </row>
    <row r="218" spans="11:11" x14ac:dyDescent="0.25">
      <c r="K218" s="35"/>
    </row>
    <row r="219" spans="11:11" x14ac:dyDescent="0.25">
      <c r="K219" s="35"/>
    </row>
    <row r="220" spans="11:11" x14ac:dyDescent="0.25">
      <c r="K220" s="35"/>
    </row>
    <row r="221" spans="11:11" x14ac:dyDescent="0.25">
      <c r="K221" s="35"/>
    </row>
    <row r="222" spans="11:11" x14ac:dyDescent="0.25">
      <c r="K222" s="35"/>
    </row>
    <row r="223" spans="11:11" x14ac:dyDescent="0.25">
      <c r="K223" s="35"/>
    </row>
    <row r="224" spans="11:11" x14ac:dyDescent="0.25">
      <c r="K224" s="35"/>
    </row>
    <row r="225" spans="11:11" x14ac:dyDescent="0.25">
      <c r="K225" s="35"/>
    </row>
    <row r="226" spans="11:11" x14ac:dyDescent="0.25">
      <c r="K226" s="35"/>
    </row>
    <row r="227" spans="11:11" x14ac:dyDescent="0.25">
      <c r="K227" s="35"/>
    </row>
    <row r="228" spans="11:11" x14ac:dyDescent="0.25">
      <c r="K228" s="35"/>
    </row>
    <row r="229" spans="11:11" x14ac:dyDescent="0.25">
      <c r="K229" s="35"/>
    </row>
    <row r="230" spans="11:11" x14ac:dyDescent="0.25">
      <c r="K230" s="35"/>
    </row>
    <row r="231" spans="11:11" x14ac:dyDescent="0.25">
      <c r="K231" s="35"/>
    </row>
    <row r="232" spans="11:11" x14ac:dyDescent="0.25">
      <c r="K232" s="35"/>
    </row>
    <row r="233" spans="11:11" x14ac:dyDescent="0.25">
      <c r="K233" s="35"/>
    </row>
    <row r="234" spans="11:11" x14ac:dyDescent="0.25">
      <c r="K234" s="35"/>
    </row>
    <row r="235" spans="11:11" x14ac:dyDescent="0.25">
      <c r="K235" s="35"/>
    </row>
    <row r="236" spans="11:11" x14ac:dyDescent="0.25">
      <c r="K236" s="35"/>
    </row>
    <row r="237" spans="11:11" x14ac:dyDescent="0.25">
      <c r="K237" s="35"/>
    </row>
    <row r="238" spans="11:11" x14ac:dyDescent="0.25">
      <c r="K238" s="35"/>
    </row>
    <row r="239" spans="11:11" x14ac:dyDescent="0.25">
      <c r="K239" s="35"/>
    </row>
    <row r="240" spans="11:11" x14ac:dyDescent="0.25">
      <c r="K240" s="35"/>
    </row>
    <row r="241" spans="11:11" x14ac:dyDescent="0.25">
      <c r="K241" s="35"/>
    </row>
    <row r="242" spans="11:11" x14ac:dyDescent="0.25">
      <c r="K242" s="35"/>
    </row>
    <row r="243" spans="11:11" x14ac:dyDescent="0.25">
      <c r="K243" s="35"/>
    </row>
    <row r="244" spans="11:11" x14ac:dyDescent="0.25">
      <c r="K244" s="35"/>
    </row>
    <row r="245" spans="11:11" x14ac:dyDescent="0.25">
      <c r="K245" s="35"/>
    </row>
    <row r="246" spans="11:11" x14ac:dyDescent="0.25">
      <c r="K246" s="35"/>
    </row>
    <row r="247" spans="11:11" x14ac:dyDescent="0.25">
      <c r="K247" s="35"/>
    </row>
    <row r="248" spans="11:11" x14ac:dyDescent="0.25">
      <c r="K248" s="35"/>
    </row>
    <row r="249" spans="11:11" x14ac:dyDescent="0.25">
      <c r="K249" s="35"/>
    </row>
    <row r="250" spans="11:11" x14ac:dyDescent="0.25">
      <c r="K250" s="35"/>
    </row>
    <row r="251" spans="11:11" x14ac:dyDescent="0.25">
      <c r="K251" s="35"/>
    </row>
    <row r="252" spans="11:11" x14ac:dyDescent="0.25">
      <c r="K252" s="35"/>
    </row>
    <row r="253" spans="11:11" x14ac:dyDescent="0.25">
      <c r="K253" s="35"/>
    </row>
    <row r="254" spans="11:11" x14ac:dyDescent="0.25">
      <c r="K254" s="35"/>
    </row>
    <row r="255" spans="11:11" x14ac:dyDescent="0.25">
      <c r="K255" s="35"/>
    </row>
    <row r="256" spans="11:11" x14ac:dyDescent="0.25">
      <c r="K256" s="35"/>
    </row>
    <row r="257" spans="11:11" x14ac:dyDescent="0.25">
      <c r="K257" s="35"/>
    </row>
    <row r="258" spans="11:11" x14ac:dyDescent="0.25">
      <c r="K258" s="35"/>
    </row>
    <row r="259" spans="11:11" x14ac:dyDescent="0.25">
      <c r="K259" s="35"/>
    </row>
    <row r="260" spans="11:11" x14ac:dyDescent="0.25">
      <c r="K260" s="35"/>
    </row>
    <row r="261" spans="11:11" x14ac:dyDescent="0.25">
      <c r="K261" s="35"/>
    </row>
    <row r="262" spans="11:11" x14ac:dyDescent="0.25">
      <c r="K262" s="35"/>
    </row>
    <row r="263" spans="11:11" x14ac:dyDescent="0.25">
      <c r="K263" s="35"/>
    </row>
    <row r="264" spans="11:11" x14ac:dyDescent="0.25">
      <c r="K264" s="35"/>
    </row>
    <row r="265" spans="11:11" x14ac:dyDescent="0.25">
      <c r="K265" s="35"/>
    </row>
    <row r="266" spans="11:11" x14ac:dyDescent="0.25">
      <c r="K266" s="35"/>
    </row>
    <row r="267" spans="11:11" x14ac:dyDescent="0.25">
      <c r="K267" s="35"/>
    </row>
    <row r="268" spans="11:11" x14ac:dyDescent="0.25">
      <c r="K268" s="35"/>
    </row>
    <row r="269" spans="11:11" x14ac:dyDescent="0.25">
      <c r="K269" s="35"/>
    </row>
    <row r="270" spans="11:11" x14ac:dyDescent="0.25">
      <c r="K270" s="35"/>
    </row>
    <row r="271" spans="11:11" x14ac:dyDescent="0.25">
      <c r="K271" s="35"/>
    </row>
    <row r="272" spans="11:11" x14ac:dyDescent="0.25">
      <c r="K272" s="35"/>
    </row>
    <row r="273" spans="11:11" x14ac:dyDescent="0.25">
      <c r="K273" s="35"/>
    </row>
    <row r="274" spans="11:11" x14ac:dyDescent="0.25">
      <c r="K274" s="35"/>
    </row>
    <row r="275" spans="11:11" x14ac:dyDescent="0.25">
      <c r="K275" s="35"/>
    </row>
    <row r="276" spans="11:11" x14ac:dyDescent="0.25">
      <c r="K276" s="35"/>
    </row>
    <row r="277" spans="11:11" x14ac:dyDescent="0.25">
      <c r="K277" s="35"/>
    </row>
    <row r="278" spans="11:11" x14ac:dyDescent="0.25">
      <c r="K278" s="35"/>
    </row>
    <row r="279" spans="11:11" x14ac:dyDescent="0.25">
      <c r="K279" s="35"/>
    </row>
    <row r="280" spans="11:11" x14ac:dyDescent="0.25">
      <c r="K280" s="35"/>
    </row>
    <row r="281" spans="11:11" x14ac:dyDescent="0.25">
      <c r="K281" s="35"/>
    </row>
    <row r="282" spans="11:11" x14ac:dyDescent="0.25">
      <c r="K282" s="35"/>
    </row>
    <row r="283" spans="11:11" x14ac:dyDescent="0.25">
      <c r="K283" s="35"/>
    </row>
    <row r="284" spans="11:11" x14ac:dyDescent="0.25">
      <c r="K284" s="35"/>
    </row>
    <row r="285" spans="11:11" x14ac:dyDescent="0.25">
      <c r="K285" s="35"/>
    </row>
    <row r="286" spans="11:11" x14ac:dyDescent="0.25">
      <c r="K286" s="35"/>
    </row>
    <row r="287" spans="11:11" x14ac:dyDescent="0.25">
      <c r="K287" s="35"/>
    </row>
    <row r="288" spans="11:11" x14ac:dyDescent="0.25">
      <c r="K288" s="35"/>
    </row>
    <row r="289" spans="11:11" x14ac:dyDescent="0.25">
      <c r="K289" s="35"/>
    </row>
    <row r="290" spans="11:11" x14ac:dyDescent="0.25">
      <c r="K290" s="35"/>
    </row>
    <row r="291" spans="11:11" x14ac:dyDescent="0.25">
      <c r="K291" s="35"/>
    </row>
    <row r="292" spans="11:11" x14ac:dyDescent="0.25">
      <c r="K292" s="35"/>
    </row>
    <row r="293" spans="11:11" x14ac:dyDescent="0.25">
      <c r="K293" s="35"/>
    </row>
    <row r="294" spans="11:11" x14ac:dyDescent="0.25">
      <c r="K294" s="35"/>
    </row>
    <row r="295" spans="11:11" x14ac:dyDescent="0.25">
      <c r="K295" s="35"/>
    </row>
    <row r="296" spans="11:11" x14ac:dyDescent="0.25">
      <c r="K296" s="35"/>
    </row>
    <row r="297" spans="11:11" x14ac:dyDescent="0.25">
      <c r="K297" s="35"/>
    </row>
    <row r="298" spans="11:11" x14ac:dyDescent="0.25">
      <c r="K298" s="35"/>
    </row>
    <row r="299" spans="11:11" x14ac:dyDescent="0.25">
      <c r="K299" s="35"/>
    </row>
    <row r="300" spans="11:11" x14ac:dyDescent="0.25">
      <c r="K300" s="35"/>
    </row>
    <row r="301" spans="11:11" x14ac:dyDescent="0.25">
      <c r="K301" s="35"/>
    </row>
    <row r="302" spans="11:11" x14ac:dyDescent="0.25">
      <c r="K302" s="35"/>
    </row>
    <row r="303" spans="11:11" x14ac:dyDescent="0.25">
      <c r="K303" s="35"/>
    </row>
    <row r="304" spans="11:11" x14ac:dyDescent="0.25">
      <c r="K304" s="35"/>
    </row>
    <row r="305" spans="11:11" x14ac:dyDescent="0.25">
      <c r="K305" s="35"/>
    </row>
    <row r="306" spans="11:11" x14ac:dyDescent="0.25">
      <c r="K306" s="35"/>
    </row>
    <row r="307" spans="11:11" x14ac:dyDescent="0.25">
      <c r="K307" s="35"/>
    </row>
    <row r="308" spans="11:11" x14ac:dyDescent="0.25">
      <c r="K308" s="35"/>
    </row>
    <row r="309" spans="11:11" x14ac:dyDescent="0.25">
      <c r="K309" s="35"/>
    </row>
    <row r="310" spans="11:11" x14ac:dyDescent="0.25">
      <c r="K310" s="35"/>
    </row>
    <row r="311" spans="11:11" x14ac:dyDescent="0.25">
      <c r="K311" s="35"/>
    </row>
    <row r="312" spans="11:11" x14ac:dyDescent="0.25">
      <c r="K312" s="35"/>
    </row>
    <row r="313" spans="11:11" x14ac:dyDescent="0.25">
      <c r="K313" s="35"/>
    </row>
    <row r="314" spans="11:11" x14ac:dyDescent="0.25">
      <c r="K314" s="35"/>
    </row>
    <row r="315" spans="11:11" x14ac:dyDescent="0.25">
      <c r="K315" s="35"/>
    </row>
    <row r="316" spans="11:11" x14ac:dyDescent="0.25">
      <c r="K316" s="35"/>
    </row>
    <row r="317" spans="11:11" x14ac:dyDescent="0.25">
      <c r="K317" s="35"/>
    </row>
    <row r="318" spans="11:11" x14ac:dyDescent="0.25">
      <c r="K318" s="35"/>
    </row>
    <row r="319" spans="11:11" x14ac:dyDescent="0.25">
      <c r="K319" s="35"/>
    </row>
    <row r="320" spans="11:11" x14ac:dyDescent="0.25">
      <c r="K320" s="35"/>
    </row>
    <row r="321" spans="11:11" x14ac:dyDescent="0.25">
      <c r="K321" s="35"/>
    </row>
    <row r="322" spans="11:11" x14ac:dyDescent="0.25">
      <c r="K322" s="35"/>
    </row>
    <row r="323" spans="11:11" x14ac:dyDescent="0.25">
      <c r="K323" s="35"/>
    </row>
    <row r="324" spans="11:11" x14ac:dyDescent="0.25">
      <c r="K324" s="35"/>
    </row>
    <row r="325" spans="11:11" x14ac:dyDescent="0.25">
      <c r="K325" s="35"/>
    </row>
    <row r="326" spans="11:11" x14ac:dyDescent="0.25">
      <c r="K326" s="35"/>
    </row>
    <row r="327" spans="11:11" x14ac:dyDescent="0.25">
      <c r="K327" s="35"/>
    </row>
    <row r="328" spans="11:11" x14ac:dyDescent="0.25">
      <c r="K328" s="35"/>
    </row>
    <row r="329" spans="11:11" x14ac:dyDescent="0.25">
      <c r="K329" s="35"/>
    </row>
    <row r="330" spans="11:11" x14ac:dyDescent="0.25">
      <c r="K330" s="35"/>
    </row>
    <row r="331" spans="11:11" x14ac:dyDescent="0.25">
      <c r="K331" s="35"/>
    </row>
    <row r="332" spans="11:11" x14ac:dyDescent="0.25">
      <c r="K332" s="35"/>
    </row>
    <row r="333" spans="11:11" x14ac:dyDescent="0.25">
      <c r="K333" s="35"/>
    </row>
    <row r="334" spans="11:11" x14ac:dyDescent="0.25">
      <c r="K334" s="35"/>
    </row>
    <row r="335" spans="11:11" x14ac:dyDescent="0.25">
      <c r="K335" s="35"/>
    </row>
    <row r="336" spans="11:11" x14ac:dyDescent="0.25">
      <c r="K336" s="35"/>
    </row>
    <row r="337" spans="11:11" x14ac:dyDescent="0.25">
      <c r="K337" s="35"/>
    </row>
    <row r="338" spans="11:11" x14ac:dyDescent="0.25">
      <c r="K338" s="35"/>
    </row>
    <row r="339" spans="11:11" x14ac:dyDescent="0.25">
      <c r="K339" s="35"/>
    </row>
    <row r="340" spans="11:11" x14ac:dyDescent="0.25">
      <c r="K340" s="35"/>
    </row>
    <row r="341" spans="11:11" x14ac:dyDescent="0.25">
      <c r="K341" s="35"/>
    </row>
    <row r="342" spans="11:11" x14ac:dyDescent="0.25">
      <c r="K342" s="35"/>
    </row>
    <row r="343" spans="11:11" x14ac:dyDescent="0.25">
      <c r="K343" s="35"/>
    </row>
    <row r="344" spans="11:11" x14ac:dyDescent="0.25">
      <c r="K344" s="35"/>
    </row>
    <row r="345" spans="11:11" x14ac:dyDescent="0.25">
      <c r="K345" s="35"/>
    </row>
    <row r="346" spans="11:11" x14ac:dyDescent="0.25">
      <c r="K346" s="35"/>
    </row>
    <row r="347" spans="11:11" x14ac:dyDescent="0.25">
      <c r="K347" s="35"/>
    </row>
    <row r="348" spans="11:11" x14ac:dyDescent="0.25">
      <c r="K348" s="35"/>
    </row>
    <row r="349" spans="11:11" x14ac:dyDescent="0.25">
      <c r="K349" s="35"/>
    </row>
    <row r="350" spans="11:11" x14ac:dyDescent="0.25">
      <c r="K350" s="35"/>
    </row>
    <row r="351" spans="11:11" x14ac:dyDescent="0.25">
      <c r="K351" s="35"/>
    </row>
    <row r="352" spans="11:11" x14ac:dyDescent="0.25">
      <c r="K352" s="35"/>
    </row>
    <row r="353" spans="11:11" x14ac:dyDescent="0.25">
      <c r="K353" s="35"/>
    </row>
    <row r="354" spans="11:11" x14ac:dyDescent="0.25">
      <c r="K354" s="35"/>
    </row>
    <row r="355" spans="11:11" x14ac:dyDescent="0.25">
      <c r="K355" s="35"/>
    </row>
    <row r="356" spans="11:11" x14ac:dyDescent="0.25">
      <c r="K356" s="35"/>
    </row>
    <row r="357" spans="11:11" x14ac:dyDescent="0.25">
      <c r="K357" s="35"/>
    </row>
    <row r="358" spans="11:11" x14ac:dyDescent="0.25">
      <c r="K358" s="35"/>
    </row>
    <row r="359" spans="11:11" x14ac:dyDescent="0.25">
      <c r="K359" s="35"/>
    </row>
    <row r="360" spans="11:11" x14ac:dyDescent="0.25">
      <c r="K360" s="35"/>
    </row>
    <row r="361" spans="11:11" x14ac:dyDescent="0.25">
      <c r="K361" s="35"/>
    </row>
    <row r="362" spans="11:11" x14ac:dyDescent="0.25">
      <c r="K362" s="35"/>
    </row>
    <row r="363" spans="11:11" x14ac:dyDescent="0.25">
      <c r="K363" s="35"/>
    </row>
    <row r="364" spans="11:11" x14ac:dyDescent="0.25">
      <c r="K364" s="35"/>
    </row>
    <row r="365" spans="11:11" x14ac:dyDescent="0.25">
      <c r="K365" s="35"/>
    </row>
    <row r="366" spans="11:11" x14ac:dyDescent="0.25">
      <c r="K366" s="35"/>
    </row>
    <row r="367" spans="11:11" x14ac:dyDescent="0.25">
      <c r="K367" s="35"/>
    </row>
    <row r="368" spans="11:11" x14ac:dyDescent="0.25">
      <c r="K368" s="35"/>
    </row>
    <row r="369" spans="11:11" x14ac:dyDescent="0.25">
      <c r="K369" s="35"/>
    </row>
    <row r="370" spans="11:11" x14ac:dyDescent="0.25">
      <c r="K370" s="35"/>
    </row>
    <row r="371" spans="11:11" x14ac:dyDescent="0.25">
      <c r="K371" s="35"/>
    </row>
    <row r="372" spans="11:11" x14ac:dyDescent="0.25">
      <c r="K372" s="35"/>
    </row>
    <row r="373" spans="11:11" x14ac:dyDescent="0.25">
      <c r="K373" s="35"/>
    </row>
    <row r="374" spans="11:11" x14ac:dyDescent="0.25">
      <c r="K374" s="35"/>
    </row>
    <row r="375" spans="11:11" x14ac:dyDescent="0.25">
      <c r="K375" s="35"/>
    </row>
    <row r="376" spans="11:11" x14ac:dyDescent="0.25">
      <c r="K376" s="35"/>
    </row>
    <row r="377" spans="11:11" x14ac:dyDescent="0.25">
      <c r="K377" s="35"/>
    </row>
    <row r="378" spans="11:11" x14ac:dyDescent="0.25">
      <c r="K378" s="35"/>
    </row>
    <row r="379" spans="11:11" x14ac:dyDescent="0.25">
      <c r="K379" s="35"/>
    </row>
    <row r="380" spans="11:11" x14ac:dyDescent="0.25">
      <c r="K380" s="35"/>
    </row>
    <row r="381" spans="11:11" x14ac:dyDescent="0.25">
      <c r="K381" s="35"/>
    </row>
    <row r="382" spans="11:11" x14ac:dyDescent="0.25">
      <c r="K382" s="35"/>
    </row>
    <row r="383" spans="11:11" x14ac:dyDescent="0.25">
      <c r="K383" s="35"/>
    </row>
    <row r="384" spans="11:11" x14ac:dyDescent="0.25">
      <c r="K384" s="35"/>
    </row>
    <row r="385" spans="11:11" x14ac:dyDescent="0.25">
      <c r="K385" s="35"/>
    </row>
    <row r="386" spans="11:11" x14ac:dyDescent="0.25">
      <c r="K386" s="35"/>
    </row>
    <row r="387" spans="11:11" x14ac:dyDescent="0.25">
      <c r="K387" s="35"/>
    </row>
    <row r="388" spans="11:11" x14ac:dyDescent="0.25">
      <c r="K388" s="35"/>
    </row>
    <row r="389" spans="11:11" x14ac:dyDescent="0.25">
      <c r="K389" s="35"/>
    </row>
    <row r="390" spans="11:11" x14ac:dyDescent="0.25">
      <c r="K390" s="35"/>
    </row>
    <row r="391" spans="11:11" x14ac:dyDescent="0.25">
      <c r="K391" s="35"/>
    </row>
    <row r="392" spans="11:11" x14ac:dyDescent="0.25">
      <c r="K392" s="35"/>
    </row>
    <row r="393" spans="11:11" x14ac:dyDescent="0.25">
      <c r="K393" s="35"/>
    </row>
    <row r="394" spans="11:11" x14ac:dyDescent="0.25">
      <c r="K394" s="35"/>
    </row>
    <row r="395" spans="11:11" x14ac:dyDescent="0.25">
      <c r="K395" s="35"/>
    </row>
    <row r="396" spans="11:11" x14ac:dyDescent="0.25">
      <c r="K396" s="35"/>
    </row>
    <row r="397" spans="11:11" x14ac:dyDescent="0.25">
      <c r="K397" s="35"/>
    </row>
    <row r="398" spans="11:11" x14ac:dyDescent="0.25">
      <c r="K398" s="35"/>
    </row>
    <row r="399" spans="11:11" x14ac:dyDescent="0.25">
      <c r="K399" s="35"/>
    </row>
    <row r="400" spans="11:11" x14ac:dyDescent="0.25">
      <c r="K400" s="35"/>
    </row>
    <row r="401" spans="11:11" x14ac:dyDescent="0.25">
      <c r="K401" s="35"/>
    </row>
    <row r="402" spans="11:11" x14ac:dyDescent="0.25">
      <c r="K402" s="35"/>
    </row>
    <row r="403" spans="11:11" x14ac:dyDescent="0.25">
      <c r="K403" s="35"/>
    </row>
    <row r="404" spans="11:11" x14ac:dyDescent="0.25">
      <c r="K404" s="35"/>
    </row>
    <row r="405" spans="11:11" x14ac:dyDescent="0.25">
      <c r="K405" s="35"/>
    </row>
    <row r="406" spans="11:11" x14ac:dyDescent="0.25">
      <c r="K406" s="35"/>
    </row>
    <row r="407" spans="11:11" x14ac:dyDescent="0.25">
      <c r="K407" s="35"/>
    </row>
    <row r="408" spans="11:11" x14ac:dyDescent="0.25">
      <c r="K408" s="35"/>
    </row>
    <row r="409" spans="11:11" x14ac:dyDescent="0.25">
      <c r="K409" s="35"/>
    </row>
    <row r="410" spans="11:11" x14ac:dyDescent="0.25">
      <c r="K410" s="35"/>
    </row>
    <row r="411" spans="11:11" x14ac:dyDescent="0.25">
      <c r="K411" s="35"/>
    </row>
    <row r="412" spans="11:11" x14ac:dyDescent="0.25">
      <c r="K412" s="35"/>
    </row>
    <row r="413" spans="11:11" x14ac:dyDescent="0.25">
      <c r="K413" s="35"/>
    </row>
    <row r="414" spans="11:11" x14ac:dyDescent="0.25">
      <c r="K414" s="35"/>
    </row>
    <row r="415" spans="11:11" x14ac:dyDescent="0.25">
      <c r="K415" s="35"/>
    </row>
    <row r="416" spans="11:11" x14ac:dyDescent="0.25">
      <c r="K416" s="35"/>
    </row>
    <row r="417" spans="11:11" x14ac:dyDescent="0.25">
      <c r="K417" s="35"/>
    </row>
    <row r="418" spans="11:11" x14ac:dyDescent="0.25">
      <c r="K418" s="35"/>
    </row>
    <row r="419" spans="11:11" x14ac:dyDescent="0.25">
      <c r="K419" s="35"/>
    </row>
    <row r="420" spans="11:11" x14ac:dyDescent="0.25">
      <c r="K420" s="35"/>
    </row>
    <row r="421" spans="11:11" x14ac:dyDescent="0.25">
      <c r="K421" s="35"/>
    </row>
    <row r="422" spans="11:11" x14ac:dyDescent="0.25">
      <c r="K422" s="35"/>
    </row>
    <row r="423" spans="11:11" x14ac:dyDescent="0.25">
      <c r="K423" s="35"/>
    </row>
    <row r="424" spans="11:11" x14ac:dyDescent="0.25">
      <c r="K424" s="35"/>
    </row>
    <row r="425" spans="11:11" x14ac:dyDescent="0.25">
      <c r="K425" s="35"/>
    </row>
    <row r="426" spans="11:11" x14ac:dyDescent="0.25">
      <c r="K426" s="35"/>
    </row>
    <row r="427" spans="11:11" x14ac:dyDescent="0.25">
      <c r="K427" s="35"/>
    </row>
    <row r="428" spans="11:11" x14ac:dyDescent="0.25">
      <c r="K428" s="35"/>
    </row>
    <row r="429" spans="11:11" x14ac:dyDescent="0.25">
      <c r="K429" s="35"/>
    </row>
    <row r="430" spans="11:11" x14ac:dyDescent="0.25">
      <c r="K430" s="35"/>
    </row>
    <row r="431" spans="11:11" x14ac:dyDescent="0.25">
      <c r="K431" s="35"/>
    </row>
    <row r="432" spans="11:11" x14ac:dyDescent="0.25">
      <c r="K432" s="35"/>
    </row>
    <row r="433" spans="11:11" x14ac:dyDescent="0.25">
      <c r="K433" s="35"/>
    </row>
    <row r="434" spans="11:11" x14ac:dyDescent="0.25">
      <c r="K434" s="35"/>
    </row>
    <row r="435" spans="11:11" x14ac:dyDescent="0.25">
      <c r="K435" s="35"/>
    </row>
    <row r="436" spans="11:11" x14ac:dyDescent="0.25">
      <c r="K436" s="35"/>
    </row>
    <row r="437" spans="11:11" x14ac:dyDescent="0.25">
      <c r="K437" s="35"/>
    </row>
    <row r="438" spans="11:11" x14ac:dyDescent="0.25">
      <c r="K438" s="35"/>
    </row>
    <row r="439" spans="11:11" x14ac:dyDescent="0.25">
      <c r="K439" s="35"/>
    </row>
    <row r="440" spans="11:11" x14ac:dyDescent="0.25">
      <c r="K440" s="35"/>
    </row>
    <row r="441" spans="11:11" x14ac:dyDescent="0.25">
      <c r="K441" s="35"/>
    </row>
    <row r="442" spans="11:11" x14ac:dyDescent="0.25">
      <c r="K442" s="35"/>
    </row>
    <row r="443" spans="11:11" x14ac:dyDescent="0.25">
      <c r="K443" s="35"/>
    </row>
    <row r="444" spans="11:11" x14ac:dyDescent="0.25">
      <c r="K444" s="35"/>
    </row>
    <row r="445" spans="11:11" x14ac:dyDescent="0.25">
      <c r="K445" s="35"/>
    </row>
    <row r="446" spans="11:11" x14ac:dyDescent="0.25">
      <c r="K446" s="35"/>
    </row>
    <row r="447" spans="11:11" x14ac:dyDescent="0.25">
      <c r="K447" s="35"/>
    </row>
    <row r="448" spans="11:11" x14ac:dyDescent="0.25">
      <c r="K448" s="35"/>
    </row>
    <row r="449" spans="11:11" x14ac:dyDescent="0.25">
      <c r="K449" s="35"/>
    </row>
    <row r="450" spans="11:11" x14ac:dyDescent="0.25">
      <c r="K450" s="35"/>
    </row>
    <row r="451" spans="11:11" x14ac:dyDescent="0.25">
      <c r="K451" s="35"/>
    </row>
    <row r="452" spans="11:11" x14ac:dyDescent="0.25">
      <c r="K452" s="35"/>
    </row>
    <row r="453" spans="11:11" x14ac:dyDescent="0.25">
      <c r="K453" s="35"/>
    </row>
    <row r="454" spans="11:11" x14ac:dyDescent="0.25">
      <c r="K454" s="35"/>
    </row>
    <row r="455" spans="11:11" x14ac:dyDescent="0.25">
      <c r="K455" s="35"/>
    </row>
    <row r="456" spans="11:11" x14ac:dyDescent="0.25">
      <c r="K456" s="35"/>
    </row>
    <row r="457" spans="11:11" x14ac:dyDescent="0.25">
      <c r="K457" s="35"/>
    </row>
    <row r="458" spans="11:11" x14ac:dyDescent="0.25">
      <c r="K458" s="35"/>
    </row>
    <row r="459" spans="11:11" x14ac:dyDescent="0.25">
      <c r="K459" s="35"/>
    </row>
    <row r="460" spans="11:11" x14ac:dyDescent="0.25">
      <c r="K460" s="35"/>
    </row>
    <row r="461" spans="11:11" x14ac:dyDescent="0.25">
      <c r="K461" s="35"/>
    </row>
    <row r="462" spans="11:11" x14ac:dyDescent="0.25">
      <c r="K462" s="35"/>
    </row>
    <row r="463" spans="11:11" x14ac:dyDescent="0.25">
      <c r="K463" s="35"/>
    </row>
    <row r="464" spans="11:11" x14ac:dyDescent="0.25">
      <c r="K464" s="35"/>
    </row>
    <row r="465" spans="11:11" x14ac:dyDescent="0.25">
      <c r="K465" s="35"/>
    </row>
    <row r="466" spans="11:11" x14ac:dyDescent="0.25">
      <c r="K466" s="35"/>
    </row>
    <row r="467" spans="11:11" x14ac:dyDescent="0.25">
      <c r="K467" s="35"/>
    </row>
    <row r="468" spans="11:11" x14ac:dyDescent="0.25">
      <c r="K468" s="35"/>
    </row>
    <row r="469" spans="11:11" x14ac:dyDescent="0.25">
      <c r="K469" s="35"/>
    </row>
    <row r="470" spans="11:11" x14ac:dyDescent="0.25">
      <c r="K470" s="35"/>
    </row>
    <row r="471" spans="11:11" x14ac:dyDescent="0.25">
      <c r="K471" s="35"/>
    </row>
    <row r="472" spans="11:11" x14ac:dyDescent="0.25">
      <c r="K472" s="35"/>
    </row>
    <row r="473" spans="11:11" x14ac:dyDescent="0.25">
      <c r="K473" s="35"/>
    </row>
    <row r="474" spans="11:11" x14ac:dyDescent="0.25">
      <c r="K474" s="35"/>
    </row>
    <row r="475" spans="11:11" x14ac:dyDescent="0.25">
      <c r="K475" s="35"/>
    </row>
    <row r="476" spans="11:11" x14ac:dyDescent="0.25">
      <c r="K476" s="35"/>
    </row>
    <row r="477" spans="11:11" x14ac:dyDescent="0.25">
      <c r="K477" s="35"/>
    </row>
    <row r="478" spans="11:11" x14ac:dyDescent="0.25">
      <c r="K478" s="35"/>
    </row>
    <row r="479" spans="11:11" x14ac:dyDescent="0.25">
      <c r="K479" s="35"/>
    </row>
    <row r="480" spans="11:11" x14ac:dyDescent="0.25">
      <c r="K480" s="35"/>
    </row>
    <row r="481" spans="11:11" x14ac:dyDescent="0.25">
      <c r="K481" s="35"/>
    </row>
    <row r="482" spans="11:11" x14ac:dyDescent="0.25">
      <c r="K482" s="35"/>
    </row>
    <row r="483" spans="11:11" x14ac:dyDescent="0.25">
      <c r="K483" s="35"/>
    </row>
    <row r="484" spans="11:11" x14ac:dyDescent="0.25">
      <c r="K484" s="35"/>
    </row>
    <row r="485" spans="11:11" x14ac:dyDescent="0.25">
      <c r="K485" s="35"/>
    </row>
    <row r="486" spans="11:11" x14ac:dyDescent="0.25">
      <c r="K486" s="35"/>
    </row>
    <row r="487" spans="11:11" x14ac:dyDescent="0.25">
      <c r="K487" s="35"/>
    </row>
    <row r="488" spans="11:11" x14ac:dyDescent="0.25">
      <c r="K488" s="35"/>
    </row>
    <row r="489" spans="11:11" x14ac:dyDescent="0.25">
      <c r="K489" s="35"/>
    </row>
    <row r="490" spans="11:11" x14ac:dyDescent="0.25">
      <c r="K490" s="35"/>
    </row>
    <row r="491" spans="11:11" x14ac:dyDescent="0.25">
      <c r="K491" s="35"/>
    </row>
    <row r="492" spans="11:11" x14ac:dyDescent="0.25">
      <c r="K492" s="35"/>
    </row>
    <row r="493" spans="11:11" x14ac:dyDescent="0.25">
      <c r="K493" s="35"/>
    </row>
    <row r="494" spans="11:11" x14ac:dyDescent="0.25">
      <c r="K494" s="35"/>
    </row>
    <row r="495" spans="11:11" x14ac:dyDescent="0.25">
      <c r="K495" s="35"/>
    </row>
    <row r="496" spans="11:11" x14ac:dyDescent="0.25">
      <c r="K496" s="35"/>
    </row>
    <row r="497" spans="11:11" x14ac:dyDescent="0.25">
      <c r="K497" s="35"/>
    </row>
    <row r="498" spans="11:11" x14ac:dyDescent="0.25">
      <c r="K498" s="35"/>
    </row>
    <row r="499" spans="11:11" x14ac:dyDescent="0.25">
      <c r="K499" s="35"/>
    </row>
    <row r="500" spans="11:11" x14ac:dyDescent="0.25">
      <c r="K500" s="35"/>
    </row>
    <row r="501" spans="11:11" x14ac:dyDescent="0.25">
      <c r="K501" s="35"/>
    </row>
    <row r="502" spans="11:11" x14ac:dyDescent="0.25">
      <c r="K502" s="35"/>
    </row>
    <row r="503" spans="11:11" x14ac:dyDescent="0.25">
      <c r="K503" s="35"/>
    </row>
    <row r="504" spans="11:11" x14ac:dyDescent="0.25">
      <c r="K504" s="35"/>
    </row>
    <row r="505" spans="11:11" x14ac:dyDescent="0.25">
      <c r="K505" s="35"/>
    </row>
    <row r="506" spans="11:11" x14ac:dyDescent="0.25">
      <c r="K506" s="35"/>
    </row>
    <row r="507" spans="11:11" x14ac:dyDescent="0.25">
      <c r="K507" s="35"/>
    </row>
    <row r="508" spans="11:11" x14ac:dyDescent="0.25">
      <c r="K508" s="35"/>
    </row>
    <row r="509" spans="11:11" x14ac:dyDescent="0.25">
      <c r="K509" s="35"/>
    </row>
    <row r="510" spans="11:11" x14ac:dyDescent="0.25">
      <c r="K510" s="35"/>
    </row>
    <row r="511" spans="11:11" x14ac:dyDescent="0.25">
      <c r="K511" s="35"/>
    </row>
    <row r="512" spans="11:11" x14ac:dyDescent="0.25">
      <c r="K512" s="35"/>
    </row>
    <row r="513" spans="11:11" x14ac:dyDescent="0.25">
      <c r="K513" s="35"/>
    </row>
    <row r="514" spans="11:11" x14ac:dyDescent="0.25">
      <c r="K514" s="35"/>
    </row>
    <row r="515" spans="11:11" x14ac:dyDescent="0.25">
      <c r="K515" s="35"/>
    </row>
    <row r="516" spans="11:11" x14ac:dyDescent="0.25">
      <c r="K516" s="35"/>
    </row>
    <row r="517" spans="11:11" x14ac:dyDescent="0.25">
      <c r="K517" s="35"/>
    </row>
    <row r="518" spans="11:11" x14ac:dyDescent="0.25">
      <c r="K518" s="35"/>
    </row>
    <row r="519" spans="11:11" x14ac:dyDescent="0.25">
      <c r="K519" s="35"/>
    </row>
    <row r="520" spans="11:11" x14ac:dyDescent="0.25">
      <c r="K520" s="35"/>
    </row>
    <row r="521" spans="11:11" x14ac:dyDescent="0.25">
      <c r="K521" s="35"/>
    </row>
    <row r="522" spans="11:11" x14ac:dyDescent="0.25">
      <c r="K522" s="35"/>
    </row>
    <row r="523" spans="11:11" x14ac:dyDescent="0.25">
      <c r="K523" s="35"/>
    </row>
    <row r="524" spans="11:11" x14ac:dyDescent="0.25">
      <c r="K524" s="35"/>
    </row>
    <row r="525" spans="11:11" x14ac:dyDescent="0.25">
      <c r="K525" s="35"/>
    </row>
    <row r="526" spans="11:11" x14ac:dyDescent="0.25">
      <c r="K526" s="35"/>
    </row>
    <row r="527" spans="11:11" x14ac:dyDescent="0.25">
      <c r="K527" s="35"/>
    </row>
    <row r="528" spans="11:11" x14ac:dyDescent="0.25">
      <c r="K528" s="35"/>
    </row>
    <row r="529" spans="11:11" x14ac:dyDescent="0.25">
      <c r="K529" s="35"/>
    </row>
    <row r="530" spans="11:11" x14ac:dyDescent="0.25">
      <c r="K530" s="35"/>
    </row>
    <row r="531" spans="11:11" x14ac:dyDescent="0.25">
      <c r="K531" s="35"/>
    </row>
    <row r="532" spans="11:11" x14ac:dyDescent="0.25">
      <c r="K532" s="35"/>
    </row>
    <row r="533" spans="11:11" x14ac:dyDescent="0.25">
      <c r="K533" s="35"/>
    </row>
    <row r="534" spans="11:11" x14ac:dyDescent="0.25">
      <c r="K534" s="35"/>
    </row>
    <row r="535" spans="11:11" x14ac:dyDescent="0.25">
      <c r="K535" s="35"/>
    </row>
    <row r="536" spans="11:11" x14ac:dyDescent="0.25">
      <c r="K536" s="35"/>
    </row>
    <row r="537" spans="11:11" x14ac:dyDescent="0.25">
      <c r="K537" s="35"/>
    </row>
    <row r="538" spans="11:11" x14ac:dyDescent="0.25">
      <c r="K538" s="35"/>
    </row>
    <row r="539" spans="11:11" x14ac:dyDescent="0.25">
      <c r="K539" s="35"/>
    </row>
    <row r="540" spans="11:11" x14ac:dyDescent="0.25">
      <c r="K540" s="35"/>
    </row>
    <row r="541" spans="11:11" x14ac:dyDescent="0.25">
      <c r="K541" s="35"/>
    </row>
    <row r="542" spans="11:11" x14ac:dyDescent="0.25">
      <c r="K542" s="35"/>
    </row>
    <row r="543" spans="11:11" x14ac:dyDescent="0.25">
      <c r="K543" s="35"/>
    </row>
    <row r="544" spans="11:11" x14ac:dyDescent="0.25">
      <c r="K544" s="35"/>
    </row>
    <row r="545" spans="11:11" x14ac:dyDescent="0.25">
      <c r="K545" s="35"/>
    </row>
    <row r="546" spans="11:11" x14ac:dyDescent="0.25">
      <c r="K546" s="35"/>
    </row>
    <row r="547" spans="11:11" x14ac:dyDescent="0.25">
      <c r="K547" s="35"/>
    </row>
    <row r="548" spans="11:11" x14ac:dyDescent="0.25">
      <c r="K548" s="35"/>
    </row>
    <row r="549" spans="11:11" x14ac:dyDescent="0.25">
      <c r="K549" s="35"/>
    </row>
    <row r="550" spans="11:11" x14ac:dyDescent="0.25">
      <c r="K550" s="35"/>
    </row>
    <row r="551" spans="11:11" x14ac:dyDescent="0.25">
      <c r="K551" s="35"/>
    </row>
    <row r="552" spans="11:11" x14ac:dyDescent="0.25">
      <c r="K552" s="35"/>
    </row>
    <row r="553" spans="11:11" x14ac:dyDescent="0.25">
      <c r="K553" s="35"/>
    </row>
    <row r="554" spans="11:11" x14ac:dyDescent="0.25">
      <c r="K554" s="35"/>
    </row>
    <row r="555" spans="11:11" x14ac:dyDescent="0.25">
      <c r="K555" s="35"/>
    </row>
    <row r="556" spans="11:11" x14ac:dyDescent="0.25">
      <c r="K556" s="35"/>
    </row>
    <row r="557" spans="11:11" x14ac:dyDescent="0.25">
      <c r="K557" s="35"/>
    </row>
    <row r="558" spans="11:11" x14ac:dyDescent="0.25">
      <c r="K558" s="35"/>
    </row>
    <row r="559" spans="11:11" x14ac:dyDescent="0.25">
      <c r="K559" s="35"/>
    </row>
    <row r="560" spans="11:11" x14ac:dyDescent="0.25">
      <c r="K560" s="35"/>
    </row>
    <row r="561" spans="11:11" x14ac:dyDescent="0.25">
      <c r="K561" s="35"/>
    </row>
    <row r="562" spans="11:11" x14ac:dyDescent="0.25">
      <c r="K562" s="35"/>
    </row>
    <row r="563" spans="11:11" x14ac:dyDescent="0.25">
      <c r="K563" s="35"/>
    </row>
    <row r="564" spans="11:11" x14ac:dyDescent="0.25">
      <c r="K564" s="35"/>
    </row>
    <row r="565" spans="11:11" x14ac:dyDescent="0.25">
      <c r="K565" s="35"/>
    </row>
    <row r="566" spans="11:11" x14ac:dyDescent="0.25">
      <c r="K566" s="35"/>
    </row>
    <row r="567" spans="11:11" x14ac:dyDescent="0.25">
      <c r="K567" s="35"/>
    </row>
    <row r="568" spans="11:11" x14ac:dyDescent="0.25">
      <c r="K568" s="35"/>
    </row>
    <row r="569" spans="11:11" x14ac:dyDescent="0.25">
      <c r="K569" s="35"/>
    </row>
    <row r="570" spans="11:11" x14ac:dyDescent="0.25">
      <c r="K570" s="35"/>
    </row>
    <row r="571" spans="11:11" x14ac:dyDescent="0.25">
      <c r="K571" s="35"/>
    </row>
    <row r="572" spans="11:11" x14ac:dyDescent="0.25">
      <c r="K572" s="35"/>
    </row>
    <row r="573" spans="11:11" x14ac:dyDescent="0.25">
      <c r="K573" s="35"/>
    </row>
    <row r="574" spans="11:11" x14ac:dyDescent="0.25">
      <c r="K574" s="35"/>
    </row>
    <row r="575" spans="11:11" x14ac:dyDescent="0.25">
      <c r="K575" s="35"/>
    </row>
    <row r="576" spans="11:11" x14ac:dyDescent="0.25">
      <c r="K576" s="35"/>
    </row>
    <row r="577" spans="11:11" x14ac:dyDescent="0.25">
      <c r="K577" s="35"/>
    </row>
    <row r="578" spans="11:11" x14ac:dyDescent="0.25">
      <c r="K578" s="35"/>
    </row>
    <row r="579" spans="11:11" x14ac:dyDescent="0.25">
      <c r="K579" s="35"/>
    </row>
    <row r="580" spans="11:11" x14ac:dyDescent="0.25">
      <c r="K580" s="35"/>
    </row>
    <row r="581" spans="11:11" x14ac:dyDescent="0.25">
      <c r="K581" s="35"/>
    </row>
    <row r="582" spans="11:11" x14ac:dyDescent="0.25">
      <c r="K582" s="35"/>
    </row>
    <row r="583" spans="11:11" x14ac:dyDescent="0.25">
      <c r="K583" s="35"/>
    </row>
    <row r="584" spans="11:11" x14ac:dyDescent="0.25">
      <c r="K584" s="35"/>
    </row>
    <row r="585" spans="11:11" x14ac:dyDescent="0.25">
      <c r="K585" s="35"/>
    </row>
    <row r="586" spans="11:11" x14ac:dyDescent="0.25">
      <c r="K586" s="35"/>
    </row>
    <row r="587" spans="11:11" x14ac:dyDescent="0.25">
      <c r="K587" s="35"/>
    </row>
    <row r="588" spans="11:11" x14ac:dyDescent="0.25">
      <c r="K588" s="35"/>
    </row>
    <row r="589" spans="11:11" x14ac:dyDescent="0.25">
      <c r="K589" s="35"/>
    </row>
    <row r="590" spans="11:11" x14ac:dyDescent="0.25">
      <c r="K590" s="35"/>
    </row>
    <row r="591" spans="11:11" x14ac:dyDescent="0.25">
      <c r="K591" s="35"/>
    </row>
    <row r="592" spans="11:11" x14ac:dyDescent="0.25">
      <c r="K592" s="35"/>
    </row>
    <row r="593" spans="11:11" x14ac:dyDescent="0.25">
      <c r="K593" s="35"/>
    </row>
    <row r="594" spans="11:11" x14ac:dyDescent="0.25">
      <c r="K594" s="35"/>
    </row>
    <row r="595" spans="11:11" x14ac:dyDescent="0.25">
      <c r="K595" s="35"/>
    </row>
    <row r="596" spans="11:11" x14ac:dyDescent="0.25">
      <c r="K596" s="35"/>
    </row>
    <row r="597" spans="11:11" x14ac:dyDescent="0.25">
      <c r="K597" s="35"/>
    </row>
    <row r="598" spans="11:11" x14ac:dyDescent="0.25">
      <c r="K598" s="35"/>
    </row>
    <row r="599" spans="11:11" x14ac:dyDescent="0.25">
      <c r="K599" s="35"/>
    </row>
    <row r="600" spans="11:11" x14ac:dyDescent="0.25">
      <c r="K600" s="35"/>
    </row>
    <row r="601" spans="11:11" x14ac:dyDescent="0.25">
      <c r="K601" s="35"/>
    </row>
    <row r="602" spans="11:11" x14ac:dyDescent="0.25">
      <c r="K602" s="35"/>
    </row>
    <row r="603" spans="11:11" x14ac:dyDescent="0.25">
      <c r="K603" s="35"/>
    </row>
    <row r="604" spans="11:11" x14ac:dyDescent="0.25">
      <c r="K604" s="35"/>
    </row>
    <row r="605" spans="11:11" x14ac:dyDescent="0.25">
      <c r="K605" s="35"/>
    </row>
    <row r="606" spans="11:11" x14ac:dyDescent="0.25">
      <c r="K606" s="35"/>
    </row>
    <row r="607" spans="11:11" x14ac:dyDescent="0.25">
      <c r="K607" s="35"/>
    </row>
    <row r="608" spans="11:11" x14ac:dyDescent="0.25">
      <c r="K608" s="35"/>
    </row>
    <row r="609" spans="11:11" x14ac:dyDescent="0.25">
      <c r="K609" s="35"/>
    </row>
    <row r="610" spans="11:11" x14ac:dyDescent="0.25">
      <c r="K610" s="35"/>
    </row>
    <row r="611" spans="11:11" x14ac:dyDescent="0.25">
      <c r="K611" s="35"/>
    </row>
    <row r="612" spans="11:11" x14ac:dyDescent="0.25">
      <c r="K612" s="35"/>
    </row>
    <row r="613" spans="11:11" x14ac:dyDescent="0.25">
      <c r="K613" s="35"/>
    </row>
    <row r="614" spans="11:11" x14ac:dyDescent="0.25">
      <c r="K614" s="35"/>
    </row>
    <row r="615" spans="11:11" x14ac:dyDescent="0.25">
      <c r="K615" s="35"/>
    </row>
    <row r="616" spans="11:11" x14ac:dyDescent="0.25">
      <c r="K616" s="35"/>
    </row>
    <row r="617" spans="11:11" x14ac:dyDescent="0.25">
      <c r="K617" s="35"/>
    </row>
    <row r="618" spans="11:11" x14ac:dyDescent="0.25">
      <c r="K618" s="35"/>
    </row>
    <row r="619" spans="11:11" x14ac:dyDescent="0.25">
      <c r="K619" s="35"/>
    </row>
    <row r="620" spans="11:11" x14ac:dyDescent="0.25">
      <c r="K620" s="35"/>
    </row>
    <row r="621" spans="11:11" x14ac:dyDescent="0.25">
      <c r="K621" s="35"/>
    </row>
    <row r="622" spans="11:11" x14ac:dyDescent="0.25">
      <c r="K622" s="35"/>
    </row>
    <row r="623" spans="11:11" x14ac:dyDescent="0.25">
      <c r="K623" s="35"/>
    </row>
    <row r="624" spans="11:11" x14ac:dyDescent="0.25">
      <c r="K624" s="35"/>
    </row>
    <row r="625" spans="11:11" x14ac:dyDescent="0.25">
      <c r="K625" s="35"/>
    </row>
    <row r="626" spans="11:11" x14ac:dyDescent="0.25">
      <c r="K626" s="35"/>
    </row>
    <row r="627" spans="11:11" x14ac:dyDescent="0.25">
      <c r="K627" s="35"/>
    </row>
    <row r="628" spans="11:11" x14ac:dyDescent="0.25">
      <c r="K628" s="35"/>
    </row>
    <row r="629" spans="11:11" x14ac:dyDescent="0.25">
      <c r="K629" s="35"/>
    </row>
    <row r="630" spans="11:11" x14ac:dyDescent="0.25">
      <c r="K630" s="35"/>
    </row>
    <row r="631" spans="11:11" x14ac:dyDescent="0.25">
      <c r="K631" s="35"/>
    </row>
    <row r="632" spans="11:11" x14ac:dyDescent="0.25">
      <c r="K632" s="35"/>
    </row>
    <row r="633" spans="11:11" x14ac:dyDescent="0.25">
      <c r="K633" s="35"/>
    </row>
    <row r="634" spans="11:11" x14ac:dyDescent="0.25">
      <c r="K634" s="35"/>
    </row>
    <row r="635" spans="11:11" x14ac:dyDescent="0.25">
      <c r="K635" s="35"/>
    </row>
    <row r="636" spans="11:11" x14ac:dyDescent="0.25">
      <c r="K636" s="35"/>
    </row>
    <row r="637" spans="11:11" x14ac:dyDescent="0.25">
      <c r="K637" s="35"/>
    </row>
    <row r="638" spans="11:11" x14ac:dyDescent="0.25">
      <c r="K638" s="35"/>
    </row>
    <row r="639" spans="11:11" x14ac:dyDescent="0.25">
      <c r="K639" s="35"/>
    </row>
    <row r="640" spans="11:11" x14ac:dyDescent="0.25">
      <c r="K640" s="35"/>
    </row>
    <row r="641" spans="11:11" x14ac:dyDescent="0.25">
      <c r="K641" s="35"/>
    </row>
    <row r="642" spans="11:11" x14ac:dyDescent="0.25">
      <c r="K642" s="35"/>
    </row>
    <row r="643" spans="11:11" x14ac:dyDescent="0.25">
      <c r="K643" s="35"/>
    </row>
    <row r="644" spans="11:11" x14ac:dyDescent="0.25">
      <c r="K644" s="35"/>
    </row>
    <row r="645" spans="11:11" x14ac:dyDescent="0.25">
      <c r="K645" s="35"/>
    </row>
    <row r="646" spans="11:11" x14ac:dyDescent="0.25">
      <c r="K646" s="35"/>
    </row>
    <row r="647" spans="11:11" x14ac:dyDescent="0.25">
      <c r="K647" s="35"/>
    </row>
    <row r="648" spans="11:11" x14ac:dyDescent="0.25">
      <c r="K648" s="35"/>
    </row>
    <row r="649" spans="11:11" x14ac:dyDescent="0.25">
      <c r="K649" s="35"/>
    </row>
    <row r="650" spans="11:11" x14ac:dyDescent="0.25">
      <c r="K650" s="35"/>
    </row>
    <row r="651" spans="11:11" x14ac:dyDescent="0.25">
      <c r="K651" s="35"/>
    </row>
    <row r="652" spans="11:11" x14ac:dyDescent="0.25">
      <c r="K652" s="35"/>
    </row>
    <row r="653" spans="11:11" x14ac:dyDescent="0.25">
      <c r="K653" s="35"/>
    </row>
    <row r="654" spans="11:11" x14ac:dyDescent="0.25">
      <c r="K654" s="35"/>
    </row>
    <row r="655" spans="11:11" x14ac:dyDescent="0.25">
      <c r="K655" s="35"/>
    </row>
    <row r="656" spans="11:11" x14ac:dyDescent="0.25">
      <c r="K656" s="35"/>
    </row>
    <row r="657" spans="11:11" x14ac:dyDescent="0.25">
      <c r="K657" s="35"/>
    </row>
    <row r="658" spans="11:11" x14ac:dyDescent="0.25">
      <c r="K658" s="35"/>
    </row>
    <row r="659" spans="11:11" x14ac:dyDescent="0.25">
      <c r="K659" s="35"/>
    </row>
    <row r="660" spans="11:11" x14ac:dyDescent="0.25">
      <c r="K660" s="35"/>
    </row>
    <row r="661" spans="11:11" x14ac:dyDescent="0.25">
      <c r="K661" s="35"/>
    </row>
    <row r="662" spans="11:11" x14ac:dyDescent="0.25">
      <c r="K662" s="35"/>
    </row>
    <row r="663" spans="11:11" x14ac:dyDescent="0.25">
      <c r="K663" s="35"/>
    </row>
    <row r="664" spans="11:11" x14ac:dyDescent="0.25">
      <c r="K664" s="35"/>
    </row>
    <row r="665" spans="11:11" x14ac:dyDescent="0.25">
      <c r="K665" s="35"/>
    </row>
    <row r="666" spans="11:11" x14ac:dyDescent="0.25">
      <c r="K666" s="35"/>
    </row>
    <row r="667" spans="11:11" x14ac:dyDescent="0.25">
      <c r="K667" s="35"/>
    </row>
    <row r="668" spans="11:11" x14ac:dyDescent="0.25">
      <c r="K668" s="35"/>
    </row>
    <row r="669" spans="11:11" x14ac:dyDescent="0.25">
      <c r="K669" s="35"/>
    </row>
    <row r="670" spans="11:11" x14ac:dyDescent="0.25">
      <c r="K670" s="35"/>
    </row>
    <row r="671" spans="11:11" x14ac:dyDescent="0.25">
      <c r="K671" s="35"/>
    </row>
    <row r="672" spans="11:11" x14ac:dyDescent="0.25">
      <c r="K672" s="35"/>
    </row>
    <row r="673" spans="11:11" x14ac:dyDescent="0.25">
      <c r="K673" s="35"/>
    </row>
    <row r="674" spans="11:11" x14ac:dyDescent="0.25">
      <c r="K674" s="35"/>
    </row>
    <row r="675" spans="11:11" x14ac:dyDescent="0.25">
      <c r="K675" s="35"/>
    </row>
    <row r="676" spans="11:11" x14ac:dyDescent="0.25">
      <c r="K676" s="35"/>
    </row>
    <row r="677" spans="11:11" x14ac:dyDescent="0.25">
      <c r="K677" s="35"/>
    </row>
    <row r="678" spans="11:11" x14ac:dyDescent="0.25">
      <c r="K678" s="35"/>
    </row>
    <row r="679" spans="11:11" x14ac:dyDescent="0.25">
      <c r="K679" s="35"/>
    </row>
    <row r="680" spans="11:11" x14ac:dyDescent="0.25">
      <c r="K680" s="35"/>
    </row>
    <row r="681" spans="11:11" x14ac:dyDescent="0.25">
      <c r="K681" s="35"/>
    </row>
    <row r="682" spans="11:11" x14ac:dyDescent="0.25">
      <c r="K682" s="35"/>
    </row>
    <row r="683" spans="11:11" x14ac:dyDescent="0.25">
      <c r="K683" s="35"/>
    </row>
    <row r="684" spans="11:11" x14ac:dyDescent="0.25">
      <c r="K684" s="35"/>
    </row>
    <row r="685" spans="11:11" x14ac:dyDescent="0.25">
      <c r="K685" s="35"/>
    </row>
    <row r="686" spans="11:11" x14ac:dyDescent="0.25">
      <c r="K686" s="35"/>
    </row>
    <row r="687" spans="11:11" x14ac:dyDescent="0.25">
      <c r="K687" s="35"/>
    </row>
    <row r="688" spans="11:11" x14ac:dyDescent="0.25">
      <c r="K688" s="35"/>
    </row>
    <row r="689" spans="11:11" x14ac:dyDescent="0.25">
      <c r="K689" s="35"/>
    </row>
    <row r="690" spans="11:11" x14ac:dyDescent="0.25">
      <c r="K690" s="35"/>
    </row>
    <row r="691" spans="11:11" x14ac:dyDescent="0.25">
      <c r="K691" s="35"/>
    </row>
    <row r="692" spans="11:11" x14ac:dyDescent="0.25">
      <c r="K692" s="35"/>
    </row>
    <row r="693" spans="11:11" x14ac:dyDescent="0.25">
      <c r="K693" s="35"/>
    </row>
    <row r="694" spans="11:11" x14ac:dyDescent="0.25">
      <c r="K694" s="35"/>
    </row>
    <row r="695" spans="11:11" x14ac:dyDescent="0.25">
      <c r="K695" s="35"/>
    </row>
    <row r="696" spans="11:11" x14ac:dyDescent="0.25">
      <c r="K696" s="35"/>
    </row>
    <row r="697" spans="11:11" x14ac:dyDescent="0.25">
      <c r="K697" s="35"/>
    </row>
    <row r="698" spans="11:11" x14ac:dyDescent="0.25">
      <c r="K698" s="35"/>
    </row>
    <row r="699" spans="11:11" x14ac:dyDescent="0.25">
      <c r="K699" s="35"/>
    </row>
    <row r="700" spans="11:11" x14ac:dyDescent="0.25">
      <c r="K700" s="35"/>
    </row>
    <row r="701" spans="11:11" x14ac:dyDescent="0.25">
      <c r="K701" s="35"/>
    </row>
    <row r="702" spans="11:11" x14ac:dyDescent="0.25">
      <c r="K702" s="35"/>
    </row>
    <row r="703" spans="11:11" x14ac:dyDescent="0.25">
      <c r="K703" s="35"/>
    </row>
    <row r="704" spans="11:11" x14ac:dyDescent="0.25">
      <c r="K704" s="35"/>
    </row>
    <row r="705" spans="11:11" x14ac:dyDescent="0.25">
      <c r="K705" s="35"/>
    </row>
    <row r="706" spans="11:11" x14ac:dyDescent="0.25">
      <c r="K706" s="35"/>
    </row>
    <row r="707" spans="11:11" x14ac:dyDescent="0.25">
      <c r="K707" s="35"/>
    </row>
    <row r="708" spans="11:11" x14ac:dyDescent="0.25">
      <c r="K708" s="35"/>
    </row>
    <row r="709" spans="11:11" x14ac:dyDescent="0.25">
      <c r="K709" s="35"/>
    </row>
    <row r="710" spans="11:11" x14ac:dyDescent="0.25">
      <c r="K710" s="35"/>
    </row>
    <row r="711" spans="11:11" x14ac:dyDescent="0.25">
      <c r="K711" s="35"/>
    </row>
    <row r="712" spans="11:11" x14ac:dyDescent="0.25">
      <c r="K712" s="35"/>
    </row>
    <row r="713" spans="11:11" x14ac:dyDescent="0.25">
      <c r="K713" s="35"/>
    </row>
    <row r="714" spans="11:11" x14ac:dyDescent="0.25">
      <c r="K714" s="35"/>
    </row>
    <row r="715" spans="11:11" x14ac:dyDescent="0.25">
      <c r="K715" s="35"/>
    </row>
    <row r="716" spans="11:11" x14ac:dyDescent="0.25">
      <c r="K716" s="35"/>
    </row>
    <row r="717" spans="11:11" x14ac:dyDescent="0.25">
      <c r="K717" s="35"/>
    </row>
    <row r="718" spans="11:11" x14ac:dyDescent="0.25">
      <c r="K718" s="35"/>
    </row>
    <row r="719" spans="11:11" x14ac:dyDescent="0.25">
      <c r="K719" s="35"/>
    </row>
    <row r="720" spans="11:11" x14ac:dyDescent="0.25">
      <c r="K720" s="35"/>
    </row>
    <row r="721" spans="11:11" x14ac:dyDescent="0.25">
      <c r="K721" s="35"/>
    </row>
    <row r="722" spans="11:11" x14ac:dyDescent="0.25">
      <c r="K722" s="35"/>
    </row>
    <row r="723" spans="11:11" x14ac:dyDescent="0.25">
      <c r="K723" s="35"/>
    </row>
    <row r="724" spans="11:11" x14ac:dyDescent="0.25">
      <c r="K724" s="35"/>
    </row>
    <row r="725" spans="11:11" x14ac:dyDescent="0.25">
      <c r="K725" s="35"/>
    </row>
    <row r="726" spans="11:11" x14ac:dyDescent="0.25">
      <c r="K726" s="35"/>
    </row>
    <row r="727" spans="11:11" x14ac:dyDescent="0.25">
      <c r="K727" s="35"/>
    </row>
    <row r="728" spans="11:11" x14ac:dyDescent="0.25">
      <c r="K728" s="35"/>
    </row>
    <row r="729" spans="11:11" x14ac:dyDescent="0.25">
      <c r="K729" s="35"/>
    </row>
    <row r="730" spans="11:11" x14ac:dyDescent="0.25">
      <c r="K730" s="35"/>
    </row>
    <row r="731" spans="11:11" x14ac:dyDescent="0.25">
      <c r="K731" s="35"/>
    </row>
    <row r="732" spans="11:11" x14ac:dyDescent="0.25">
      <c r="K732" s="35"/>
    </row>
    <row r="733" spans="11:11" x14ac:dyDescent="0.25">
      <c r="K733" s="35"/>
    </row>
    <row r="734" spans="11:11" x14ac:dyDescent="0.25">
      <c r="K734" s="35"/>
    </row>
    <row r="735" spans="11:11" x14ac:dyDescent="0.25">
      <c r="K735" s="35"/>
    </row>
    <row r="736" spans="11:11" x14ac:dyDescent="0.25">
      <c r="K736" s="35"/>
    </row>
    <row r="737" spans="11:11" x14ac:dyDescent="0.25">
      <c r="K737" s="35"/>
    </row>
    <row r="738" spans="11:11" x14ac:dyDescent="0.25">
      <c r="K738" s="35"/>
    </row>
    <row r="739" spans="11:11" x14ac:dyDescent="0.25">
      <c r="K739" s="35"/>
    </row>
    <row r="740" spans="11:11" x14ac:dyDescent="0.25">
      <c r="K740" s="35"/>
    </row>
    <row r="741" spans="11:11" x14ac:dyDescent="0.25">
      <c r="K741" s="35"/>
    </row>
    <row r="742" spans="11:11" x14ac:dyDescent="0.25">
      <c r="K742" s="35"/>
    </row>
    <row r="743" spans="11:11" x14ac:dyDescent="0.25">
      <c r="K743" s="35"/>
    </row>
    <row r="744" spans="11:11" x14ac:dyDescent="0.25">
      <c r="K744" s="35"/>
    </row>
    <row r="745" spans="11:11" x14ac:dyDescent="0.25">
      <c r="K745" s="35"/>
    </row>
    <row r="746" spans="11:11" x14ac:dyDescent="0.25">
      <c r="K746" s="35"/>
    </row>
    <row r="747" spans="11:11" x14ac:dyDescent="0.25">
      <c r="K747" s="35"/>
    </row>
    <row r="748" spans="11:11" x14ac:dyDescent="0.25">
      <c r="K748" s="35"/>
    </row>
    <row r="749" spans="11:11" x14ac:dyDescent="0.25">
      <c r="K749" s="35"/>
    </row>
    <row r="750" spans="11:11" x14ac:dyDescent="0.25">
      <c r="K750" s="35"/>
    </row>
    <row r="751" spans="11:11" x14ac:dyDescent="0.25">
      <c r="K751" s="35"/>
    </row>
    <row r="752" spans="11:11" x14ac:dyDescent="0.25">
      <c r="K752" s="35"/>
    </row>
    <row r="753" spans="11:11" x14ac:dyDescent="0.25">
      <c r="K753" s="35"/>
    </row>
    <row r="754" spans="11:11" x14ac:dyDescent="0.25">
      <c r="K754" s="35"/>
    </row>
    <row r="755" spans="11:11" x14ac:dyDescent="0.25">
      <c r="K755" s="35"/>
    </row>
    <row r="756" spans="11:11" x14ac:dyDescent="0.25">
      <c r="K756" s="35"/>
    </row>
    <row r="757" spans="11:11" x14ac:dyDescent="0.25">
      <c r="K757" s="35"/>
    </row>
    <row r="758" spans="11:11" x14ac:dyDescent="0.25">
      <c r="K758" s="35"/>
    </row>
    <row r="759" spans="11:11" x14ac:dyDescent="0.25">
      <c r="K759" s="35"/>
    </row>
    <row r="760" spans="11:11" x14ac:dyDescent="0.25">
      <c r="K760" s="35"/>
    </row>
    <row r="761" spans="11:11" x14ac:dyDescent="0.25">
      <c r="K761" s="35"/>
    </row>
    <row r="762" spans="11:11" x14ac:dyDescent="0.25">
      <c r="K762" s="35"/>
    </row>
    <row r="763" spans="11:11" x14ac:dyDescent="0.25">
      <c r="K763" s="35"/>
    </row>
    <row r="764" spans="11:11" x14ac:dyDescent="0.25">
      <c r="K764" s="35"/>
    </row>
    <row r="765" spans="11:11" x14ac:dyDescent="0.25">
      <c r="K765" s="35"/>
    </row>
    <row r="766" spans="11:11" x14ac:dyDescent="0.25">
      <c r="K766" s="35"/>
    </row>
    <row r="767" spans="11:11" x14ac:dyDescent="0.25">
      <c r="K767" s="35"/>
    </row>
    <row r="768" spans="11:11" x14ac:dyDescent="0.25">
      <c r="K768" s="35"/>
    </row>
    <row r="769" spans="11:11" x14ac:dyDescent="0.25">
      <c r="K769" s="35"/>
    </row>
    <row r="770" spans="11:11" x14ac:dyDescent="0.25">
      <c r="K770" s="35"/>
    </row>
    <row r="771" spans="11:11" x14ac:dyDescent="0.25">
      <c r="K771" s="35"/>
    </row>
    <row r="772" spans="11:11" x14ac:dyDescent="0.25">
      <c r="K772" s="35"/>
    </row>
    <row r="773" spans="11:11" x14ac:dyDescent="0.25">
      <c r="K773" s="35"/>
    </row>
    <row r="774" spans="11:11" x14ac:dyDescent="0.25">
      <c r="K774" s="35"/>
    </row>
    <row r="775" spans="11:11" x14ac:dyDescent="0.25">
      <c r="K775" s="35"/>
    </row>
    <row r="776" spans="11:11" x14ac:dyDescent="0.25">
      <c r="K776" s="35"/>
    </row>
    <row r="777" spans="11:11" x14ac:dyDescent="0.25">
      <c r="K777" s="35"/>
    </row>
    <row r="778" spans="11:11" x14ac:dyDescent="0.25">
      <c r="K778" s="35"/>
    </row>
    <row r="779" spans="11:11" x14ac:dyDescent="0.25">
      <c r="K779" s="35"/>
    </row>
    <row r="780" spans="11:11" x14ac:dyDescent="0.25">
      <c r="K780" s="35"/>
    </row>
    <row r="781" spans="11:11" x14ac:dyDescent="0.25">
      <c r="K781" s="35"/>
    </row>
    <row r="782" spans="11:11" x14ac:dyDescent="0.25">
      <c r="K782" s="35"/>
    </row>
    <row r="783" spans="11:11" x14ac:dyDescent="0.25">
      <c r="K783" s="35"/>
    </row>
    <row r="784" spans="11:11" x14ac:dyDescent="0.25">
      <c r="K784" s="35"/>
    </row>
    <row r="785" spans="11:11" x14ac:dyDescent="0.25">
      <c r="K785" s="35"/>
    </row>
    <row r="786" spans="11:11" x14ac:dyDescent="0.25">
      <c r="K786" s="35"/>
    </row>
    <row r="787" spans="11:11" x14ac:dyDescent="0.25">
      <c r="K787" s="35"/>
    </row>
    <row r="788" spans="11:11" x14ac:dyDescent="0.25">
      <c r="K788" s="35"/>
    </row>
    <row r="789" spans="11:11" x14ac:dyDescent="0.25">
      <c r="K789" s="35"/>
    </row>
    <row r="790" spans="11:11" x14ac:dyDescent="0.25">
      <c r="K790" s="35"/>
    </row>
    <row r="791" spans="11:11" x14ac:dyDescent="0.25">
      <c r="K791" s="35"/>
    </row>
    <row r="792" spans="11:11" x14ac:dyDescent="0.25">
      <c r="K792" s="35"/>
    </row>
    <row r="793" spans="11:11" x14ac:dyDescent="0.25">
      <c r="K793" s="35"/>
    </row>
    <row r="794" spans="11:11" x14ac:dyDescent="0.25">
      <c r="K794" s="35"/>
    </row>
    <row r="795" spans="11:11" x14ac:dyDescent="0.25">
      <c r="K795" s="35"/>
    </row>
    <row r="796" spans="11:11" x14ac:dyDescent="0.25">
      <c r="K796" s="35"/>
    </row>
    <row r="797" spans="11:11" x14ac:dyDescent="0.25">
      <c r="K797" s="35"/>
    </row>
    <row r="798" spans="11:11" x14ac:dyDescent="0.25">
      <c r="K798" s="35"/>
    </row>
    <row r="799" spans="11:11" x14ac:dyDescent="0.25">
      <c r="K799" s="35"/>
    </row>
    <row r="800" spans="11:11" x14ac:dyDescent="0.25">
      <c r="K800" s="35"/>
    </row>
    <row r="801" spans="11:11" x14ac:dyDescent="0.25">
      <c r="K801" s="35"/>
    </row>
    <row r="802" spans="11:11" x14ac:dyDescent="0.25">
      <c r="K802" s="35"/>
    </row>
    <row r="803" spans="11:11" x14ac:dyDescent="0.25">
      <c r="K803" s="35"/>
    </row>
    <row r="804" spans="11:11" x14ac:dyDescent="0.25">
      <c r="K804" s="35"/>
    </row>
    <row r="805" spans="11:11" x14ac:dyDescent="0.25">
      <c r="K805" s="35"/>
    </row>
    <row r="806" spans="11:11" x14ac:dyDescent="0.25">
      <c r="K806" s="35"/>
    </row>
    <row r="807" spans="11:11" x14ac:dyDescent="0.25">
      <c r="K807" s="35"/>
    </row>
    <row r="808" spans="11:11" x14ac:dyDescent="0.25">
      <c r="K808" s="35"/>
    </row>
    <row r="809" spans="11:11" x14ac:dyDescent="0.25">
      <c r="K809" s="35"/>
    </row>
    <row r="810" spans="11:11" x14ac:dyDescent="0.25">
      <c r="K810" s="35"/>
    </row>
    <row r="811" spans="11:11" x14ac:dyDescent="0.25">
      <c r="K811" s="35"/>
    </row>
    <row r="812" spans="11:11" x14ac:dyDescent="0.25">
      <c r="K812" s="35"/>
    </row>
    <row r="813" spans="11:11" x14ac:dyDescent="0.25">
      <c r="K813" s="35"/>
    </row>
    <row r="814" spans="11:11" x14ac:dyDescent="0.25">
      <c r="K814" s="35"/>
    </row>
    <row r="815" spans="11:11" x14ac:dyDescent="0.25">
      <c r="K815" s="35"/>
    </row>
    <row r="816" spans="11:11" x14ac:dyDescent="0.25">
      <c r="K816" s="35"/>
    </row>
    <row r="817" spans="11:11" x14ac:dyDescent="0.25">
      <c r="K817" s="35"/>
    </row>
    <row r="818" spans="11:11" x14ac:dyDescent="0.25">
      <c r="K818" s="35"/>
    </row>
    <row r="819" spans="11:11" x14ac:dyDescent="0.25">
      <c r="K819" s="35"/>
    </row>
    <row r="820" spans="11:11" x14ac:dyDescent="0.25">
      <c r="K820" s="35"/>
    </row>
    <row r="821" spans="11:11" x14ac:dyDescent="0.25">
      <c r="K821" s="35"/>
    </row>
    <row r="822" spans="11:11" x14ac:dyDescent="0.25">
      <c r="K822" s="35"/>
    </row>
    <row r="823" spans="11:11" x14ac:dyDescent="0.25">
      <c r="K823" s="35"/>
    </row>
    <row r="824" spans="11:11" x14ac:dyDescent="0.25">
      <c r="K824" s="35"/>
    </row>
    <row r="825" spans="11:11" x14ac:dyDescent="0.25">
      <c r="K825" s="35"/>
    </row>
    <row r="826" spans="11:11" x14ac:dyDescent="0.25">
      <c r="K826" s="35"/>
    </row>
    <row r="827" spans="11:11" x14ac:dyDescent="0.25">
      <c r="K827" s="35"/>
    </row>
    <row r="828" spans="11:11" x14ac:dyDescent="0.25">
      <c r="K828" s="35"/>
    </row>
    <row r="829" spans="11:11" x14ac:dyDescent="0.25">
      <c r="K829" s="35"/>
    </row>
    <row r="830" spans="11:11" x14ac:dyDescent="0.25">
      <c r="K830" s="35"/>
    </row>
    <row r="831" spans="11:11" x14ac:dyDescent="0.25">
      <c r="K831" s="35"/>
    </row>
    <row r="832" spans="11:11" x14ac:dyDescent="0.25">
      <c r="K832" s="35"/>
    </row>
    <row r="833" spans="11:11" x14ac:dyDescent="0.25">
      <c r="K833" s="35"/>
    </row>
    <row r="834" spans="11:11" x14ac:dyDescent="0.25">
      <c r="K834" s="35"/>
    </row>
    <row r="835" spans="11:11" x14ac:dyDescent="0.25">
      <c r="K835" s="35"/>
    </row>
    <row r="836" spans="11:11" x14ac:dyDescent="0.25">
      <c r="K836" s="35"/>
    </row>
    <row r="837" spans="11:11" x14ac:dyDescent="0.25">
      <c r="K837" s="35"/>
    </row>
    <row r="838" spans="11:11" x14ac:dyDescent="0.25">
      <c r="K838" s="35"/>
    </row>
    <row r="839" spans="11:11" x14ac:dyDescent="0.25">
      <c r="K839" s="35"/>
    </row>
    <row r="840" spans="11:11" x14ac:dyDescent="0.25">
      <c r="K840" s="35"/>
    </row>
    <row r="841" spans="11:11" x14ac:dyDescent="0.25">
      <c r="K841" s="35"/>
    </row>
    <row r="842" spans="11:11" x14ac:dyDescent="0.25">
      <c r="K842" s="35"/>
    </row>
    <row r="843" spans="11:11" x14ac:dyDescent="0.25">
      <c r="K843" s="35"/>
    </row>
    <row r="844" spans="11:11" x14ac:dyDescent="0.25">
      <c r="K844" s="35"/>
    </row>
    <row r="845" spans="11:11" x14ac:dyDescent="0.25">
      <c r="K845" s="35"/>
    </row>
    <row r="846" spans="11:11" x14ac:dyDescent="0.25">
      <c r="K846" s="35"/>
    </row>
    <row r="847" spans="11:11" x14ac:dyDescent="0.25">
      <c r="K847" s="35"/>
    </row>
    <row r="848" spans="11:11" x14ac:dyDescent="0.25">
      <c r="K848" s="35"/>
    </row>
    <row r="849" spans="11:11" x14ac:dyDescent="0.25">
      <c r="K849" s="35"/>
    </row>
    <row r="850" spans="11:11" x14ac:dyDescent="0.25">
      <c r="K850" s="35"/>
    </row>
    <row r="851" spans="11:11" x14ac:dyDescent="0.25">
      <c r="K851" s="35"/>
    </row>
    <row r="852" spans="11:11" x14ac:dyDescent="0.25">
      <c r="K852" s="35"/>
    </row>
    <row r="853" spans="11:11" x14ac:dyDescent="0.25">
      <c r="K853" s="35"/>
    </row>
    <row r="854" spans="11:11" x14ac:dyDescent="0.25">
      <c r="K854" s="35"/>
    </row>
    <row r="855" spans="11:11" x14ac:dyDescent="0.25">
      <c r="K855" s="35"/>
    </row>
    <row r="856" spans="11:11" x14ac:dyDescent="0.25">
      <c r="K856" s="35"/>
    </row>
    <row r="857" spans="11:11" x14ac:dyDescent="0.25">
      <c r="K857" s="35"/>
    </row>
    <row r="858" spans="11:11" x14ac:dyDescent="0.25">
      <c r="K858" s="35"/>
    </row>
    <row r="859" spans="11:11" x14ac:dyDescent="0.25">
      <c r="K859" s="35"/>
    </row>
    <row r="860" spans="11:11" x14ac:dyDescent="0.25">
      <c r="K860" s="35"/>
    </row>
    <row r="861" spans="11:11" x14ac:dyDescent="0.25">
      <c r="K861" s="35"/>
    </row>
    <row r="862" spans="11:11" x14ac:dyDescent="0.25">
      <c r="K862" s="35"/>
    </row>
    <row r="863" spans="11:11" x14ac:dyDescent="0.25">
      <c r="K863" s="35"/>
    </row>
    <row r="864" spans="11:11" x14ac:dyDescent="0.25">
      <c r="K864" s="35"/>
    </row>
    <row r="865" spans="11:11" x14ac:dyDescent="0.25">
      <c r="K865" s="35"/>
    </row>
    <row r="866" spans="11:11" x14ac:dyDescent="0.25">
      <c r="K866" s="35"/>
    </row>
    <row r="867" spans="11:11" x14ac:dyDescent="0.25">
      <c r="K867" s="35"/>
    </row>
    <row r="868" spans="11:11" x14ac:dyDescent="0.25">
      <c r="K868" s="35"/>
    </row>
    <row r="869" spans="11:11" x14ac:dyDescent="0.25">
      <c r="K869" s="35"/>
    </row>
    <row r="870" spans="11:11" x14ac:dyDescent="0.25">
      <c r="K870" s="35"/>
    </row>
    <row r="871" spans="11:11" x14ac:dyDescent="0.25">
      <c r="K871" s="35"/>
    </row>
    <row r="872" spans="11:11" x14ac:dyDescent="0.25">
      <c r="K872" s="35"/>
    </row>
    <row r="873" spans="11:11" x14ac:dyDescent="0.25">
      <c r="K873" s="35"/>
    </row>
    <row r="874" spans="11:11" x14ac:dyDescent="0.25">
      <c r="K874" s="35"/>
    </row>
    <row r="875" spans="11:11" x14ac:dyDescent="0.25">
      <c r="K875" s="35"/>
    </row>
    <row r="876" spans="11:11" x14ac:dyDescent="0.25">
      <c r="K876" s="35"/>
    </row>
    <row r="877" spans="11:11" x14ac:dyDescent="0.25">
      <c r="K877" s="35"/>
    </row>
    <row r="878" spans="11:11" x14ac:dyDescent="0.25">
      <c r="K878" s="35"/>
    </row>
    <row r="879" spans="11:11" x14ac:dyDescent="0.25">
      <c r="K879" s="35"/>
    </row>
    <row r="880" spans="11:11" x14ac:dyDescent="0.25">
      <c r="K880" s="35"/>
    </row>
    <row r="881" spans="11:11" x14ac:dyDescent="0.25">
      <c r="K881" s="35"/>
    </row>
    <row r="882" spans="11:11" x14ac:dyDescent="0.25">
      <c r="K882" s="35"/>
    </row>
    <row r="883" spans="11:11" x14ac:dyDescent="0.25">
      <c r="K883" s="35"/>
    </row>
    <row r="884" spans="11:11" x14ac:dyDescent="0.25">
      <c r="K884" s="35"/>
    </row>
    <row r="885" spans="11:11" x14ac:dyDescent="0.25">
      <c r="K885" s="35"/>
    </row>
    <row r="886" spans="11:11" x14ac:dyDescent="0.25">
      <c r="K886" s="35"/>
    </row>
    <row r="887" spans="11:11" x14ac:dyDescent="0.25">
      <c r="K887" s="35"/>
    </row>
    <row r="888" spans="11:11" x14ac:dyDescent="0.25">
      <c r="K888" s="35"/>
    </row>
    <row r="889" spans="11:11" x14ac:dyDescent="0.25">
      <c r="K889" s="35"/>
    </row>
    <row r="890" spans="11:11" x14ac:dyDescent="0.25">
      <c r="K890" s="35"/>
    </row>
    <row r="891" spans="11:11" x14ac:dyDescent="0.25">
      <c r="K891" s="35"/>
    </row>
    <row r="892" spans="11:11" x14ac:dyDescent="0.25">
      <c r="K892" s="35"/>
    </row>
    <row r="893" spans="11:11" x14ac:dyDescent="0.25">
      <c r="K893" s="35"/>
    </row>
    <row r="894" spans="11:11" x14ac:dyDescent="0.25">
      <c r="K894" s="35"/>
    </row>
    <row r="895" spans="11:11" x14ac:dyDescent="0.25">
      <c r="K895" s="35"/>
    </row>
    <row r="896" spans="11:11" x14ac:dyDescent="0.25">
      <c r="K896" s="35"/>
    </row>
    <row r="897" spans="11:11" x14ac:dyDescent="0.25">
      <c r="K897" s="35"/>
    </row>
    <row r="898" spans="11:11" x14ac:dyDescent="0.25">
      <c r="K898" s="35"/>
    </row>
    <row r="899" spans="11:11" x14ac:dyDescent="0.25">
      <c r="K899" s="35"/>
    </row>
    <row r="900" spans="11:11" x14ac:dyDescent="0.25">
      <c r="K900" s="35"/>
    </row>
    <row r="901" spans="11:11" x14ac:dyDescent="0.25">
      <c r="K901" s="35"/>
    </row>
    <row r="902" spans="11:11" x14ac:dyDescent="0.25">
      <c r="K902" s="35"/>
    </row>
    <row r="903" spans="11:11" x14ac:dyDescent="0.25">
      <c r="K903" s="35"/>
    </row>
    <row r="904" spans="11:11" x14ac:dyDescent="0.25">
      <c r="K904" s="35"/>
    </row>
    <row r="905" spans="11:11" x14ac:dyDescent="0.25">
      <c r="K905" s="35"/>
    </row>
    <row r="906" spans="11:11" x14ac:dyDescent="0.25">
      <c r="K906" s="35"/>
    </row>
    <row r="907" spans="11:11" x14ac:dyDescent="0.25">
      <c r="K907" s="35"/>
    </row>
    <row r="908" spans="11:11" x14ac:dyDescent="0.25">
      <c r="K908" s="35"/>
    </row>
    <row r="909" spans="11:11" x14ac:dyDescent="0.25">
      <c r="K909" s="35"/>
    </row>
    <row r="910" spans="11:11" x14ac:dyDescent="0.25">
      <c r="K910" s="35"/>
    </row>
    <row r="911" spans="11:11" x14ac:dyDescent="0.25">
      <c r="K911" s="35"/>
    </row>
    <row r="912" spans="11:11" x14ac:dyDescent="0.25">
      <c r="K912" s="35"/>
    </row>
    <row r="913" spans="11:11" x14ac:dyDescent="0.25">
      <c r="K913" s="35"/>
    </row>
    <row r="914" spans="11:11" x14ac:dyDescent="0.25">
      <c r="K914" s="35"/>
    </row>
    <row r="915" spans="11:11" x14ac:dyDescent="0.25">
      <c r="K915" s="35"/>
    </row>
    <row r="916" spans="11:11" x14ac:dyDescent="0.25">
      <c r="K916" s="35"/>
    </row>
    <row r="917" spans="11:11" x14ac:dyDescent="0.25">
      <c r="K917" s="35"/>
    </row>
    <row r="918" spans="11:11" x14ac:dyDescent="0.25">
      <c r="K918" s="35"/>
    </row>
    <row r="919" spans="11:11" x14ac:dyDescent="0.25">
      <c r="K919" s="35"/>
    </row>
    <row r="920" spans="11:11" x14ac:dyDescent="0.25">
      <c r="K920" s="35"/>
    </row>
    <row r="921" spans="11:11" x14ac:dyDescent="0.25">
      <c r="K921" s="35"/>
    </row>
    <row r="922" spans="11:11" x14ac:dyDescent="0.25">
      <c r="K922" s="35"/>
    </row>
    <row r="923" spans="11:11" x14ac:dyDescent="0.25">
      <c r="K923" s="35"/>
    </row>
    <row r="924" spans="11:11" x14ac:dyDescent="0.25">
      <c r="K924" s="35"/>
    </row>
    <row r="925" spans="11:11" x14ac:dyDescent="0.25">
      <c r="K925" s="35"/>
    </row>
    <row r="926" spans="11:11" x14ac:dyDescent="0.25">
      <c r="K926" s="35"/>
    </row>
    <row r="927" spans="11:11" x14ac:dyDescent="0.25">
      <c r="K927" s="35"/>
    </row>
    <row r="928" spans="11:11" x14ac:dyDescent="0.25">
      <c r="K928" s="35"/>
    </row>
    <row r="929" spans="11:11" x14ac:dyDescent="0.25">
      <c r="K929" s="35"/>
    </row>
    <row r="930" spans="11:11" x14ac:dyDescent="0.25">
      <c r="K930" s="35"/>
    </row>
    <row r="931" spans="11:11" x14ac:dyDescent="0.25">
      <c r="K931" s="35"/>
    </row>
    <row r="932" spans="11:11" x14ac:dyDescent="0.25">
      <c r="K932" s="35"/>
    </row>
    <row r="933" spans="11:11" x14ac:dyDescent="0.25">
      <c r="K933" s="35"/>
    </row>
    <row r="934" spans="11:11" x14ac:dyDescent="0.25">
      <c r="K934" s="35"/>
    </row>
    <row r="935" spans="11:11" x14ac:dyDescent="0.25">
      <c r="K935" s="35"/>
    </row>
    <row r="936" spans="11:11" x14ac:dyDescent="0.25">
      <c r="K936" s="35"/>
    </row>
    <row r="937" spans="11:11" x14ac:dyDescent="0.25">
      <c r="K937" s="35"/>
    </row>
    <row r="938" spans="11:11" x14ac:dyDescent="0.25">
      <c r="K938" s="35"/>
    </row>
    <row r="939" spans="11:11" x14ac:dyDescent="0.25">
      <c r="K939" s="35"/>
    </row>
    <row r="940" spans="11:11" x14ac:dyDescent="0.25">
      <c r="K940" s="35"/>
    </row>
    <row r="941" spans="11:11" x14ac:dyDescent="0.25">
      <c r="K941" s="35"/>
    </row>
    <row r="942" spans="11:11" x14ac:dyDescent="0.25">
      <c r="K942" s="35"/>
    </row>
    <row r="943" spans="11:11" x14ac:dyDescent="0.25">
      <c r="K943" s="35"/>
    </row>
    <row r="944" spans="11:11" x14ac:dyDescent="0.25">
      <c r="K944" s="35"/>
    </row>
    <row r="945" spans="11:11" x14ac:dyDescent="0.25">
      <c r="K945" s="35"/>
    </row>
    <row r="946" spans="11:11" x14ac:dyDescent="0.25">
      <c r="K946" s="35"/>
    </row>
    <row r="947" spans="11:11" x14ac:dyDescent="0.25">
      <c r="K947" s="35"/>
    </row>
    <row r="948" spans="11:11" x14ac:dyDescent="0.25">
      <c r="K948" s="35"/>
    </row>
    <row r="949" spans="11:11" x14ac:dyDescent="0.25">
      <c r="K949" s="35"/>
    </row>
    <row r="950" spans="11:11" x14ac:dyDescent="0.25">
      <c r="K950" s="35"/>
    </row>
    <row r="951" spans="11:11" x14ac:dyDescent="0.25">
      <c r="K951" s="35"/>
    </row>
    <row r="952" spans="11:11" x14ac:dyDescent="0.25">
      <c r="K952" s="35"/>
    </row>
    <row r="953" spans="11:11" x14ac:dyDescent="0.25">
      <c r="K953" s="35"/>
    </row>
    <row r="954" spans="11:11" x14ac:dyDescent="0.25">
      <c r="K954" s="35"/>
    </row>
    <row r="955" spans="11:11" x14ac:dyDescent="0.25">
      <c r="K955" s="35"/>
    </row>
    <row r="956" spans="11:11" x14ac:dyDescent="0.25">
      <c r="K956" s="35"/>
    </row>
    <row r="957" spans="11:11" x14ac:dyDescent="0.25">
      <c r="K957" s="35"/>
    </row>
    <row r="958" spans="11:11" x14ac:dyDescent="0.25">
      <c r="K958" s="35"/>
    </row>
    <row r="959" spans="11:11" x14ac:dyDescent="0.25">
      <c r="K959" s="35"/>
    </row>
    <row r="960" spans="11:11" x14ac:dyDescent="0.25">
      <c r="K960" s="35"/>
    </row>
    <row r="961" spans="11:11" x14ac:dyDescent="0.25">
      <c r="K961" s="35"/>
    </row>
    <row r="962" spans="11:11" x14ac:dyDescent="0.25">
      <c r="K962" s="35"/>
    </row>
    <row r="963" spans="11:11" x14ac:dyDescent="0.25">
      <c r="K963" s="35"/>
    </row>
    <row r="964" spans="11:11" x14ac:dyDescent="0.25">
      <c r="K964" s="35"/>
    </row>
    <row r="965" spans="11:11" x14ac:dyDescent="0.25">
      <c r="K965" s="35"/>
    </row>
    <row r="966" spans="11:11" x14ac:dyDescent="0.25">
      <c r="K966" s="35"/>
    </row>
    <row r="967" spans="11:11" x14ac:dyDescent="0.25">
      <c r="K967" s="35"/>
    </row>
    <row r="968" spans="11:11" x14ac:dyDescent="0.25">
      <c r="K968" s="35"/>
    </row>
    <row r="969" spans="11:11" x14ac:dyDescent="0.25">
      <c r="K969" s="35"/>
    </row>
    <row r="970" spans="11:11" x14ac:dyDescent="0.25">
      <c r="K970" s="35"/>
    </row>
    <row r="971" spans="11:11" x14ac:dyDescent="0.25">
      <c r="K971" s="35"/>
    </row>
    <row r="972" spans="11:11" x14ac:dyDescent="0.25">
      <c r="K972" s="35"/>
    </row>
    <row r="973" spans="11:11" x14ac:dyDescent="0.25">
      <c r="K973" s="35"/>
    </row>
    <row r="974" spans="11:11" x14ac:dyDescent="0.25">
      <c r="K974" s="35"/>
    </row>
    <row r="975" spans="11:11" x14ac:dyDescent="0.25">
      <c r="K975" s="35"/>
    </row>
    <row r="976" spans="11:11" x14ac:dyDescent="0.25">
      <c r="K976" s="35"/>
    </row>
    <row r="977" spans="11:11" x14ac:dyDescent="0.25">
      <c r="K977" s="35"/>
    </row>
    <row r="978" spans="11:11" x14ac:dyDescent="0.25">
      <c r="K978" s="35"/>
    </row>
    <row r="979" spans="11:11" x14ac:dyDescent="0.25">
      <c r="K979" s="35"/>
    </row>
    <row r="980" spans="11:11" x14ac:dyDescent="0.25">
      <c r="K980" s="35"/>
    </row>
    <row r="981" spans="11:11" x14ac:dyDescent="0.25">
      <c r="K981" s="35"/>
    </row>
    <row r="982" spans="11:11" x14ac:dyDescent="0.25">
      <c r="K982" s="35"/>
    </row>
    <row r="983" spans="11:11" x14ac:dyDescent="0.25">
      <c r="K983" s="35"/>
    </row>
    <row r="984" spans="11:11" x14ac:dyDescent="0.25">
      <c r="K984" s="35"/>
    </row>
    <row r="985" spans="11:11" x14ac:dyDescent="0.25">
      <c r="K985" s="35"/>
    </row>
    <row r="986" spans="11:11" x14ac:dyDescent="0.25">
      <c r="K986" s="35"/>
    </row>
    <row r="987" spans="11:11" x14ac:dyDescent="0.25">
      <c r="K987" s="35"/>
    </row>
    <row r="988" spans="11:11" x14ac:dyDescent="0.25">
      <c r="K988" s="35"/>
    </row>
    <row r="989" spans="11:11" x14ac:dyDescent="0.25">
      <c r="K989" s="35"/>
    </row>
    <row r="990" spans="11:11" x14ac:dyDescent="0.25">
      <c r="K990" s="35"/>
    </row>
    <row r="991" spans="11:11" x14ac:dyDescent="0.25">
      <c r="K991" s="35"/>
    </row>
    <row r="992" spans="11:11" x14ac:dyDescent="0.25">
      <c r="K992" s="35"/>
    </row>
    <row r="993" spans="11:11" x14ac:dyDescent="0.25">
      <c r="K993" s="35"/>
    </row>
    <row r="994" spans="11:11" x14ac:dyDescent="0.25">
      <c r="K994" s="35"/>
    </row>
    <row r="995" spans="11:11" x14ac:dyDescent="0.25">
      <c r="K995" s="35"/>
    </row>
    <row r="996" spans="11:11" x14ac:dyDescent="0.25">
      <c r="K996" s="35"/>
    </row>
    <row r="997" spans="11:11" x14ac:dyDescent="0.25">
      <c r="K997" s="35"/>
    </row>
    <row r="998" spans="11:11" x14ac:dyDescent="0.25">
      <c r="K998" s="35"/>
    </row>
    <row r="999" spans="11:11" x14ac:dyDescent="0.25">
      <c r="K999" s="35"/>
    </row>
    <row r="1000" spans="11:11" x14ac:dyDescent="0.25">
      <c r="K1000" s="35"/>
    </row>
    <row r="1001" spans="11:11" x14ac:dyDescent="0.25">
      <c r="K1001" s="35"/>
    </row>
    <row r="1002" spans="11:11" x14ac:dyDescent="0.25">
      <c r="K1002" s="35"/>
    </row>
    <row r="1003" spans="11:11" x14ac:dyDescent="0.25">
      <c r="K1003" s="35"/>
    </row>
    <row r="1004" spans="11:11" x14ac:dyDescent="0.25">
      <c r="K1004" s="35"/>
    </row>
    <row r="1005" spans="11:11" x14ac:dyDescent="0.25">
      <c r="K1005" s="35"/>
    </row>
    <row r="1006" spans="11:11" x14ac:dyDescent="0.25">
      <c r="K1006" s="35"/>
    </row>
    <row r="1007" spans="11:11" x14ac:dyDescent="0.25">
      <c r="K1007" s="35"/>
    </row>
    <row r="1008" spans="11:11" x14ac:dyDescent="0.25">
      <c r="K1008" s="35"/>
    </row>
    <row r="1009" spans="11:11" x14ac:dyDescent="0.25">
      <c r="K1009" s="35"/>
    </row>
    <row r="1010" spans="11:11" x14ac:dyDescent="0.25">
      <c r="K1010" s="35"/>
    </row>
    <row r="1011" spans="11:11" x14ac:dyDescent="0.25">
      <c r="K1011" s="35"/>
    </row>
    <row r="1012" spans="11:11" x14ac:dyDescent="0.25">
      <c r="K1012" s="35"/>
    </row>
    <row r="1013" spans="11:11" x14ac:dyDescent="0.25">
      <c r="K1013" s="35"/>
    </row>
    <row r="1014" spans="11:11" x14ac:dyDescent="0.25">
      <c r="K1014" s="35"/>
    </row>
    <row r="1015" spans="11:11" x14ac:dyDescent="0.25">
      <c r="K1015" s="35"/>
    </row>
    <row r="1016" spans="11:11" x14ac:dyDescent="0.25">
      <c r="K1016" s="35"/>
    </row>
    <row r="1017" spans="11:11" x14ac:dyDescent="0.25">
      <c r="K1017" s="35"/>
    </row>
    <row r="1018" spans="11:11" x14ac:dyDescent="0.25">
      <c r="K1018" s="35"/>
    </row>
    <row r="1019" spans="11:11" x14ac:dyDescent="0.25">
      <c r="K1019" s="35"/>
    </row>
    <row r="1020" spans="11:11" x14ac:dyDescent="0.25">
      <c r="K1020" s="35"/>
    </row>
    <row r="1021" spans="11:11" x14ac:dyDescent="0.25">
      <c r="K1021" s="35"/>
    </row>
    <row r="1022" spans="11:11" x14ac:dyDescent="0.25">
      <c r="K1022" s="35"/>
    </row>
    <row r="1023" spans="11:11" x14ac:dyDescent="0.25">
      <c r="K1023" s="35"/>
    </row>
    <row r="1024" spans="11:11" x14ac:dyDescent="0.25">
      <c r="K1024" s="35"/>
    </row>
    <row r="1025" spans="11:11" x14ac:dyDescent="0.25">
      <c r="K1025" s="35"/>
    </row>
    <row r="1026" spans="11:11" x14ac:dyDescent="0.25">
      <c r="K1026" s="35"/>
    </row>
    <row r="1027" spans="11:11" x14ac:dyDescent="0.25">
      <c r="K1027" s="35"/>
    </row>
    <row r="1028" spans="11:11" x14ac:dyDescent="0.25">
      <c r="K1028" s="35"/>
    </row>
    <row r="1029" spans="11:11" x14ac:dyDescent="0.25">
      <c r="K1029" s="35"/>
    </row>
    <row r="1030" spans="11:11" x14ac:dyDescent="0.25">
      <c r="K1030" s="35"/>
    </row>
    <row r="1031" spans="11:11" x14ac:dyDescent="0.25">
      <c r="K1031" s="35"/>
    </row>
    <row r="1032" spans="11:11" x14ac:dyDescent="0.25">
      <c r="K1032" s="35"/>
    </row>
    <row r="1033" spans="11:11" x14ac:dyDescent="0.25">
      <c r="K1033" s="35"/>
    </row>
    <row r="1034" spans="11:11" x14ac:dyDescent="0.25">
      <c r="K1034" s="35"/>
    </row>
    <row r="1035" spans="11:11" x14ac:dyDescent="0.25">
      <c r="K1035" s="35"/>
    </row>
    <row r="1036" spans="11:11" x14ac:dyDescent="0.25">
      <c r="K1036" s="35"/>
    </row>
    <row r="1037" spans="11:11" x14ac:dyDescent="0.25">
      <c r="K1037" s="35"/>
    </row>
    <row r="1038" spans="11:11" x14ac:dyDescent="0.25">
      <c r="K1038" s="35"/>
    </row>
    <row r="1039" spans="11:11" x14ac:dyDescent="0.25">
      <c r="K1039" s="35"/>
    </row>
    <row r="1040" spans="11:11" x14ac:dyDescent="0.25">
      <c r="K1040" s="35"/>
    </row>
    <row r="1041" spans="11:11" x14ac:dyDescent="0.25">
      <c r="K1041" s="35"/>
    </row>
    <row r="1042" spans="11:11" x14ac:dyDescent="0.25">
      <c r="K1042" s="35"/>
    </row>
    <row r="1043" spans="11:11" x14ac:dyDescent="0.25">
      <c r="K1043" s="35"/>
    </row>
    <row r="1044" spans="11:11" x14ac:dyDescent="0.25">
      <c r="K1044" s="35"/>
    </row>
    <row r="1045" spans="11:11" x14ac:dyDescent="0.25">
      <c r="K1045" s="35"/>
    </row>
    <row r="1046" spans="11:11" x14ac:dyDescent="0.25">
      <c r="K1046" s="35"/>
    </row>
    <row r="1047" spans="11:11" x14ac:dyDescent="0.25">
      <c r="K1047" s="35"/>
    </row>
    <row r="1048" spans="11:11" x14ac:dyDescent="0.25">
      <c r="K1048" s="35"/>
    </row>
    <row r="1049" spans="11:11" x14ac:dyDescent="0.25">
      <c r="K1049" s="35"/>
    </row>
    <row r="1050" spans="11:11" x14ac:dyDescent="0.25">
      <c r="K1050" s="35"/>
    </row>
    <row r="1051" spans="11:11" x14ac:dyDescent="0.25">
      <c r="K1051" s="35"/>
    </row>
    <row r="1052" spans="11:11" x14ac:dyDescent="0.25">
      <c r="K1052" s="35"/>
    </row>
    <row r="1053" spans="11:11" x14ac:dyDescent="0.25">
      <c r="K1053" s="35"/>
    </row>
    <row r="1054" spans="11:11" x14ac:dyDescent="0.25">
      <c r="K1054" s="35"/>
    </row>
    <row r="1055" spans="11:11" x14ac:dyDescent="0.25">
      <c r="K1055" s="35"/>
    </row>
    <row r="1056" spans="11:11" x14ac:dyDescent="0.25">
      <c r="K1056" s="35"/>
    </row>
    <row r="1057" spans="11:11" x14ac:dyDescent="0.25">
      <c r="K1057" s="35"/>
    </row>
    <row r="1058" spans="11:11" x14ac:dyDescent="0.25">
      <c r="K1058" s="35"/>
    </row>
    <row r="1059" spans="11:11" x14ac:dyDescent="0.25">
      <c r="K1059" s="35"/>
    </row>
    <row r="1060" spans="11:11" x14ac:dyDescent="0.25">
      <c r="K1060" s="35"/>
    </row>
    <row r="1061" spans="11:11" x14ac:dyDescent="0.25">
      <c r="K1061" s="35"/>
    </row>
    <row r="1062" spans="11:11" x14ac:dyDescent="0.25">
      <c r="K1062" s="35"/>
    </row>
    <row r="1063" spans="11:11" x14ac:dyDescent="0.25">
      <c r="K1063" s="35"/>
    </row>
    <row r="1064" spans="11:11" x14ac:dyDescent="0.25">
      <c r="K1064" s="35"/>
    </row>
    <row r="1065" spans="11:11" x14ac:dyDescent="0.25">
      <c r="K1065" s="35"/>
    </row>
    <row r="1066" spans="11:11" x14ac:dyDescent="0.25">
      <c r="K1066" s="35"/>
    </row>
    <row r="1067" spans="11:11" x14ac:dyDescent="0.25">
      <c r="K1067" s="35"/>
    </row>
    <row r="1068" spans="11:11" x14ac:dyDescent="0.25">
      <c r="K1068" s="35"/>
    </row>
    <row r="1069" spans="11:11" x14ac:dyDescent="0.25">
      <c r="K1069" s="35"/>
    </row>
    <row r="1070" spans="11:11" x14ac:dyDescent="0.25">
      <c r="K1070" s="35"/>
    </row>
    <row r="1071" spans="11:11" x14ac:dyDescent="0.25">
      <c r="K1071" s="35"/>
    </row>
    <row r="1072" spans="11:11" x14ac:dyDescent="0.25">
      <c r="K1072" s="35"/>
    </row>
    <row r="1073" spans="11:11" x14ac:dyDescent="0.25">
      <c r="K1073" s="35"/>
    </row>
    <row r="1074" spans="11:11" x14ac:dyDescent="0.25">
      <c r="K1074" s="35"/>
    </row>
    <row r="1075" spans="11:11" x14ac:dyDescent="0.25">
      <c r="K1075" s="35"/>
    </row>
    <row r="1076" spans="11:11" x14ac:dyDescent="0.25">
      <c r="K1076" s="35"/>
    </row>
    <row r="1077" spans="11:11" x14ac:dyDescent="0.25">
      <c r="K1077" s="35"/>
    </row>
    <row r="1078" spans="11:11" x14ac:dyDescent="0.25">
      <c r="K1078" s="35"/>
    </row>
    <row r="1079" spans="11:11" x14ac:dyDescent="0.25">
      <c r="K1079" s="35"/>
    </row>
    <row r="1080" spans="11:11" x14ac:dyDescent="0.25">
      <c r="K1080" s="35"/>
    </row>
    <row r="1081" spans="11:11" x14ac:dyDescent="0.25">
      <c r="K1081" s="35"/>
    </row>
    <row r="1082" spans="11:11" x14ac:dyDescent="0.25">
      <c r="K1082" s="35"/>
    </row>
    <row r="1083" spans="11:11" x14ac:dyDescent="0.25">
      <c r="K1083" s="35"/>
    </row>
    <row r="1084" spans="11:11" x14ac:dyDescent="0.25">
      <c r="K1084" s="35"/>
    </row>
    <row r="1085" spans="11:11" x14ac:dyDescent="0.25">
      <c r="K1085" s="35"/>
    </row>
    <row r="1086" spans="11:11" x14ac:dyDescent="0.25">
      <c r="K1086" s="35"/>
    </row>
    <row r="1087" spans="11:11" x14ac:dyDescent="0.25">
      <c r="K1087" s="35"/>
    </row>
    <row r="1088" spans="11:11" x14ac:dyDescent="0.25">
      <c r="K1088" s="35"/>
    </row>
    <row r="1089" spans="11:11" x14ac:dyDescent="0.25">
      <c r="K1089" s="35"/>
    </row>
    <row r="1090" spans="11:11" x14ac:dyDescent="0.25">
      <c r="K1090" s="35"/>
    </row>
    <row r="1091" spans="11:11" x14ac:dyDescent="0.25">
      <c r="K1091" s="35"/>
    </row>
    <row r="1092" spans="11:11" x14ac:dyDescent="0.25">
      <c r="K1092" s="35"/>
    </row>
    <row r="1093" spans="11:11" x14ac:dyDescent="0.25">
      <c r="K1093" s="35"/>
    </row>
    <row r="1094" spans="11:11" x14ac:dyDescent="0.25">
      <c r="K1094" s="35"/>
    </row>
    <row r="1095" spans="11:11" x14ac:dyDescent="0.25">
      <c r="K1095" s="35"/>
    </row>
    <row r="1096" spans="11:11" x14ac:dyDescent="0.25">
      <c r="K1096" s="35"/>
    </row>
    <row r="1097" spans="11:11" x14ac:dyDescent="0.25">
      <c r="K1097" s="35"/>
    </row>
    <row r="1098" spans="11:11" x14ac:dyDescent="0.25">
      <c r="K1098" s="35"/>
    </row>
    <row r="1099" spans="11:11" x14ac:dyDescent="0.25">
      <c r="K1099" s="35"/>
    </row>
    <row r="1100" spans="11:11" x14ac:dyDescent="0.25">
      <c r="K1100" s="35"/>
    </row>
    <row r="1101" spans="11:11" x14ac:dyDescent="0.25">
      <c r="K1101" s="35"/>
    </row>
    <row r="1102" spans="11:11" x14ac:dyDescent="0.25">
      <c r="K1102" s="35"/>
    </row>
    <row r="1103" spans="11:11" x14ac:dyDescent="0.25">
      <c r="K1103" s="35"/>
    </row>
    <row r="1104" spans="11:11" x14ac:dyDescent="0.25">
      <c r="K1104" s="35"/>
    </row>
    <row r="1105" spans="11:11" x14ac:dyDescent="0.25">
      <c r="K1105" s="35"/>
    </row>
    <row r="1106" spans="11:11" x14ac:dyDescent="0.25">
      <c r="K1106" s="35"/>
    </row>
    <row r="1107" spans="11:11" x14ac:dyDescent="0.25">
      <c r="K1107" s="35"/>
    </row>
    <row r="1108" spans="11:11" x14ac:dyDescent="0.25">
      <c r="K1108" s="35"/>
    </row>
    <row r="1109" spans="11:11" x14ac:dyDescent="0.25">
      <c r="K1109" s="35"/>
    </row>
    <row r="1110" spans="11:11" x14ac:dyDescent="0.25">
      <c r="K1110" s="35"/>
    </row>
    <row r="1111" spans="11:11" x14ac:dyDescent="0.25">
      <c r="K1111" s="35"/>
    </row>
    <row r="1112" spans="11:11" x14ac:dyDescent="0.25">
      <c r="K1112" s="35"/>
    </row>
    <row r="1113" spans="11:11" x14ac:dyDescent="0.25">
      <c r="K1113" s="35"/>
    </row>
    <row r="1114" spans="11:11" x14ac:dyDescent="0.25">
      <c r="K1114" s="35"/>
    </row>
    <row r="1115" spans="11:11" x14ac:dyDescent="0.25">
      <c r="K1115" s="35"/>
    </row>
    <row r="1116" spans="11:11" x14ac:dyDescent="0.25">
      <c r="K1116" s="35"/>
    </row>
    <row r="1117" spans="11:11" x14ac:dyDescent="0.25">
      <c r="K1117" s="35"/>
    </row>
    <row r="1118" spans="11:11" x14ac:dyDescent="0.25">
      <c r="K1118" s="35"/>
    </row>
    <row r="1119" spans="11:11" x14ac:dyDescent="0.25">
      <c r="K1119" s="35"/>
    </row>
    <row r="1120" spans="11:11" x14ac:dyDescent="0.25">
      <c r="K1120" s="35"/>
    </row>
    <row r="1121" spans="11:11" x14ac:dyDescent="0.25">
      <c r="K1121" s="35"/>
    </row>
    <row r="1122" spans="11:11" x14ac:dyDescent="0.25">
      <c r="K1122" s="35"/>
    </row>
    <row r="1123" spans="11:11" x14ac:dyDescent="0.25">
      <c r="K1123" s="35"/>
    </row>
    <row r="1124" spans="11:11" x14ac:dyDescent="0.25">
      <c r="K1124" s="35"/>
    </row>
    <row r="1125" spans="11:11" x14ac:dyDescent="0.25">
      <c r="K1125" s="35"/>
    </row>
    <row r="1126" spans="11:11" x14ac:dyDescent="0.25">
      <c r="K1126" s="35"/>
    </row>
    <row r="1127" spans="11:11" x14ac:dyDescent="0.25">
      <c r="K1127" s="35"/>
    </row>
    <row r="1128" spans="11:11" x14ac:dyDescent="0.25">
      <c r="K1128" s="35"/>
    </row>
    <row r="1129" spans="11:11" x14ac:dyDescent="0.25">
      <c r="K1129" s="35"/>
    </row>
    <row r="1130" spans="11:11" x14ac:dyDescent="0.25">
      <c r="K1130" s="35"/>
    </row>
    <row r="1131" spans="11:11" x14ac:dyDescent="0.25">
      <c r="K1131" s="35"/>
    </row>
    <row r="1132" spans="11:11" x14ac:dyDescent="0.25">
      <c r="K1132" s="35"/>
    </row>
    <row r="1133" spans="11:11" x14ac:dyDescent="0.25">
      <c r="K1133" s="35"/>
    </row>
    <row r="1134" spans="11:11" x14ac:dyDescent="0.25">
      <c r="K1134" s="35"/>
    </row>
    <row r="1135" spans="11:11" x14ac:dyDescent="0.25">
      <c r="K1135" s="35"/>
    </row>
    <row r="1136" spans="11:11" x14ac:dyDescent="0.25">
      <c r="K1136" s="35"/>
    </row>
    <row r="1137" spans="11:11" x14ac:dyDescent="0.25">
      <c r="K1137" s="35"/>
    </row>
    <row r="1138" spans="11:11" x14ac:dyDescent="0.25">
      <c r="K1138" s="35"/>
    </row>
    <row r="1139" spans="11:11" x14ac:dyDescent="0.25">
      <c r="K1139" s="35"/>
    </row>
    <row r="1140" spans="11:11" x14ac:dyDescent="0.25">
      <c r="K1140" s="35"/>
    </row>
    <row r="1141" spans="11:11" x14ac:dyDescent="0.25">
      <c r="K1141" s="35"/>
    </row>
    <row r="1142" spans="11:11" x14ac:dyDescent="0.25">
      <c r="K1142" s="35"/>
    </row>
    <row r="1143" spans="11:11" x14ac:dyDescent="0.25">
      <c r="K1143" s="35"/>
    </row>
    <row r="1144" spans="11:11" x14ac:dyDescent="0.25">
      <c r="K1144" s="35"/>
    </row>
    <row r="1145" spans="11:11" x14ac:dyDescent="0.25">
      <c r="K1145" s="35"/>
    </row>
    <row r="1146" spans="11:11" x14ac:dyDescent="0.25">
      <c r="K1146" s="35"/>
    </row>
    <row r="1147" spans="11:11" x14ac:dyDescent="0.25">
      <c r="K1147" s="35"/>
    </row>
    <row r="1148" spans="11:11" x14ac:dyDescent="0.25">
      <c r="K1148" s="35"/>
    </row>
    <row r="1149" spans="11:11" x14ac:dyDescent="0.25">
      <c r="K1149" s="35"/>
    </row>
    <row r="1150" spans="11:11" x14ac:dyDescent="0.25">
      <c r="K1150" s="35"/>
    </row>
    <row r="1151" spans="11:11" x14ac:dyDescent="0.25">
      <c r="K1151" s="35"/>
    </row>
    <row r="1152" spans="11:11" x14ac:dyDescent="0.25">
      <c r="K1152" s="35"/>
    </row>
    <row r="1153" spans="11:11" x14ac:dyDescent="0.25">
      <c r="K1153" s="35"/>
    </row>
    <row r="1154" spans="11:11" x14ac:dyDescent="0.25">
      <c r="K1154" s="35"/>
    </row>
    <row r="1155" spans="11:11" x14ac:dyDescent="0.25">
      <c r="K1155" s="35"/>
    </row>
    <row r="1156" spans="11:11" x14ac:dyDescent="0.25">
      <c r="K1156" s="35"/>
    </row>
    <row r="1157" spans="11:11" x14ac:dyDescent="0.25">
      <c r="K1157" s="35"/>
    </row>
    <row r="1158" spans="11:11" x14ac:dyDescent="0.25">
      <c r="K1158" s="35"/>
    </row>
    <row r="1159" spans="11:11" x14ac:dyDescent="0.25">
      <c r="K1159" s="35"/>
    </row>
    <row r="1160" spans="11:11" x14ac:dyDescent="0.25">
      <c r="K1160" s="35"/>
    </row>
    <row r="1161" spans="11:11" x14ac:dyDescent="0.25">
      <c r="K1161" s="35"/>
    </row>
    <row r="1162" spans="11:11" x14ac:dyDescent="0.25">
      <c r="K1162" s="35"/>
    </row>
    <row r="1163" spans="11:11" x14ac:dyDescent="0.25">
      <c r="K1163" s="35"/>
    </row>
    <row r="1164" spans="11:11" x14ac:dyDescent="0.25">
      <c r="K1164" s="35"/>
    </row>
    <row r="1165" spans="11:11" x14ac:dyDescent="0.25">
      <c r="K1165" s="35"/>
    </row>
    <row r="1166" spans="11:11" x14ac:dyDescent="0.25">
      <c r="K1166" s="35"/>
    </row>
    <row r="1167" spans="11:11" x14ac:dyDescent="0.25">
      <c r="K1167" s="35"/>
    </row>
    <row r="1168" spans="11:11" x14ac:dyDescent="0.25">
      <c r="K1168" s="35"/>
    </row>
    <row r="1169" spans="11:11" x14ac:dyDescent="0.25">
      <c r="K1169" s="35"/>
    </row>
    <row r="1170" spans="11:11" x14ac:dyDescent="0.25">
      <c r="K1170" s="35"/>
    </row>
    <row r="1171" spans="11:11" x14ac:dyDescent="0.25">
      <c r="K1171" s="35"/>
    </row>
    <row r="1172" spans="11:11" x14ac:dyDescent="0.25">
      <c r="K1172" s="35"/>
    </row>
    <row r="1173" spans="11:11" x14ac:dyDescent="0.25">
      <c r="K1173" s="35"/>
    </row>
    <row r="1174" spans="11:11" x14ac:dyDescent="0.25">
      <c r="K1174" s="35"/>
    </row>
    <row r="1175" spans="11:11" x14ac:dyDescent="0.25">
      <c r="K1175" s="35"/>
    </row>
    <row r="1176" spans="11:11" x14ac:dyDescent="0.25">
      <c r="K1176" s="35"/>
    </row>
    <row r="1177" spans="11:11" x14ac:dyDescent="0.25">
      <c r="K1177" s="35"/>
    </row>
    <row r="1178" spans="11:11" x14ac:dyDescent="0.25">
      <c r="K1178" s="35"/>
    </row>
    <row r="1179" spans="11:11" x14ac:dyDescent="0.25">
      <c r="K1179" s="35"/>
    </row>
    <row r="1180" spans="11:11" x14ac:dyDescent="0.25">
      <c r="K1180" s="35"/>
    </row>
    <row r="1181" spans="11:11" x14ac:dyDescent="0.25">
      <c r="K1181" s="35"/>
    </row>
    <row r="1182" spans="11:11" x14ac:dyDescent="0.25">
      <c r="K1182" s="35"/>
    </row>
    <row r="1183" spans="11:11" x14ac:dyDescent="0.25">
      <c r="K1183" s="35"/>
    </row>
    <row r="1184" spans="11:11" x14ac:dyDescent="0.25">
      <c r="K1184" s="35"/>
    </row>
    <row r="1185" spans="11:11" x14ac:dyDescent="0.25">
      <c r="K1185" s="35"/>
    </row>
    <row r="1186" spans="11:11" x14ac:dyDescent="0.25">
      <c r="K1186" s="35"/>
    </row>
    <row r="1187" spans="11:11" x14ac:dyDescent="0.25">
      <c r="K1187" s="35"/>
    </row>
    <row r="1188" spans="11:11" x14ac:dyDescent="0.25">
      <c r="K1188" s="35"/>
    </row>
    <row r="1189" spans="11:11" x14ac:dyDescent="0.25">
      <c r="K1189" s="35"/>
    </row>
    <row r="1190" spans="11:11" x14ac:dyDescent="0.25">
      <c r="K1190" s="35"/>
    </row>
    <row r="1191" spans="11:11" x14ac:dyDescent="0.25">
      <c r="K1191" s="35"/>
    </row>
    <row r="1192" spans="11:11" x14ac:dyDescent="0.25">
      <c r="K1192" s="35"/>
    </row>
    <row r="1193" spans="11:11" x14ac:dyDescent="0.25">
      <c r="K1193" s="35"/>
    </row>
    <row r="1194" spans="11:11" x14ac:dyDescent="0.25">
      <c r="K1194" s="35"/>
    </row>
    <row r="1195" spans="11:11" x14ac:dyDescent="0.25">
      <c r="K1195" s="35"/>
    </row>
    <row r="1196" spans="11:11" x14ac:dyDescent="0.25">
      <c r="K1196" s="35"/>
    </row>
    <row r="1197" spans="11:11" x14ac:dyDescent="0.25">
      <c r="K1197" s="35"/>
    </row>
    <row r="1198" spans="11:11" x14ac:dyDescent="0.25">
      <c r="K1198" s="35"/>
    </row>
    <row r="1199" spans="11:11" x14ac:dyDescent="0.25">
      <c r="K1199" s="35"/>
    </row>
    <row r="1200" spans="11:11" x14ac:dyDescent="0.25">
      <c r="K1200" s="35"/>
    </row>
    <row r="1201" spans="11:11" x14ac:dyDescent="0.25">
      <c r="K1201" s="35"/>
    </row>
    <row r="1202" spans="11:11" x14ac:dyDescent="0.25">
      <c r="K1202" s="35"/>
    </row>
    <row r="1203" spans="11:11" x14ac:dyDescent="0.25">
      <c r="K1203" s="35"/>
    </row>
    <row r="1204" spans="11:11" x14ac:dyDescent="0.25">
      <c r="K1204" s="35"/>
    </row>
    <row r="1205" spans="11:11" x14ac:dyDescent="0.25">
      <c r="K1205" s="35"/>
    </row>
    <row r="1206" spans="11:11" x14ac:dyDescent="0.25">
      <c r="K1206" s="35"/>
    </row>
    <row r="1207" spans="11:11" x14ac:dyDescent="0.25">
      <c r="K1207" s="35"/>
    </row>
    <row r="1208" spans="11:11" x14ac:dyDescent="0.25">
      <c r="K1208" s="35"/>
    </row>
    <row r="1209" spans="11:11" x14ac:dyDescent="0.25">
      <c r="K1209" s="35"/>
    </row>
    <row r="1210" spans="11:11" x14ac:dyDescent="0.25">
      <c r="K1210" s="35"/>
    </row>
    <row r="1211" spans="11:11" x14ac:dyDescent="0.25">
      <c r="K1211" s="35"/>
    </row>
    <row r="1212" spans="11:11" x14ac:dyDescent="0.25">
      <c r="K1212" s="35"/>
    </row>
    <row r="1213" spans="11:11" x14ac:dyDescent="0.25">
      <c r="K1213" s="35"/>
    </row>
    <row r="1214" spans="11:11" x14ac:dyDescent="0.25">
      <c r="K1214" s="35"/>
    </row>
    <row r="1215" spans="11:11" x14ac:dyDescent="0.25">
      <c r="K1215" s="35"/>
    </row>
    <row r="1216" spans="11:11" x14ac:dyDescent="0.25">
      <c r="K1216" s="35"/>
    </row>
    <row r="1217" spans="11:11" x14ac:dyDescent="0.25">
      <c r="K1217" s="35"/>
    </row>
    <row r="1218" spans="11:11" x14ac:dyDescent="0.25">
      <c r="K1218" s="35"/>
    </row>
    <row r="1219" spans="11:11" x14ac:dyDescent="0.25">
      <c r="K1219" s="35"/>
    </row>
    <row r="1220" spans="11:11" x14ac:dyDescent="0.25">
      <c r="K1220" s="35"/>
    </row>
    <row r="1221" spans="11:11" x14ac:dyDescent="0.25">
      <c r="K1221" s="35"/>
    </row>
    <row r="1222" spans="11:11" x14ac:dyDescent="0.25">
      <c r="K1222" s="35"/>
    </row>
    <row r="1223" spans="11:11" x14ac:dyDescent="0.25">
      <c r="K1223" s="35"/>
    </row>
    <row r="1224" spans="11:11" x14ac:dyDescent="0.25">
      <c r="K1224" s="35"/>
    </row>
    <row r="1225" spans="11:11" x14ac:dyDescent="0.25">
      <c r="K1225" s="35"/>
    </row>
    <row r="1226" spans="11:11" x14ac:dyDescent="0.25">
      <c r="K1226" s="35"/>
    </row>
    <row r="1227" spans="11:11" x14ac:dyDescent="0.25">
      <c r="K1227" s="35"/>
    </row>
    <row r="1228" spans="11:11" x14ac:dyDescent="0.25">
      <c r="K1228" s="35"/>
    </row>
    <row r="1229" spans="11:11" x14ac:dyDescent="0.25">
      <c r="K1229" s="35"/>
    </row>
    <row r="1230" spans="11:11" x14ac:dyDescent="0.25">
      <c r="K1230" s="35"/>
    </row>
    <row r="1231" spans="11:11" x14ac:dyDescent="0.25">
      <c r="K1231" s="35"/>
    </row>
    <row r="1232" spans="11:11" x14ac:dyDescent="0.25">
      <c r="K1232" s="35"/>
    </row>
    <row r="1233" spans="11:11" x14ac:dyDescent="0.25">
      <c r="K1233" s="35"/>
    </row>
    <row r="1234" spans="11:11" x14ac:dyDescent="0.25">
      <c r="K1234" s="35"/>
    </row>
    <row r="1235" spans="11:11" x14ac:dyDescent="0.25">
      <c r="K1235" s="35"/>
    </row>
    <row r="1236" spans="11:11" x14ac:dyDescent="0.25">
      <c r="K1236" s="35"/>
    </row>
    <row r="1237" spans="11:11" x14ac:dyDescent="0.25">
      <c r="K1237" s="35"/>
    </row>
    <row r="1238" spans="11:11" x14ac:dyDescent="0.25">
      <c r="K1238" s="35"/>
    </row>
    <row r="1239" spans="11:11" x14ac:dyDescent="0.25">
      <c r="K1239" s="35"/>
    </row>
    <row r="1240" spans="11:11" x14ac:dyDescent="0.25">
      <c r="K1240" s="35"/>
    </row>
    <row r="1241" spans="11:11" x14ac:dyDescent="0.25">
      <c r="K1241" s="35"/>
    </row>
    <row r="1242" spans="11:11" x14ac:dyDescent="0.25">
      <c r="K1242" s="35"/>
    </row>
    <row r="1243" spans="11:11" x14ac:dyDescent="0.25">
      <c r="K1243" s="35"/>
    </row>
    <row r="1244" spans="11:11" x14ac:dyDescent="0.25">
      <c r="K1244" s="35"/>
    </row>
    <row r="1245" spans="11:11" x14ac:dyDescent="0.25">
      <c r="K1245" s="35"/>
    </row>
    <row r="1246" spans="11:11" x14ac:dyDescent="0.25">
      <c r="K1246" s="35"/>
    </row>
    <row r="1247" spans="11:11" x14ac:dyDescent="0.25">
      <c r="K1247" s="35"/>
    </row>
    <row r="1248" spans="11:11" x14ac:dyDescent="0.25">
      <c r="K1248" s="35"/>
    </row>
    <row r="1249" spans="11:11" x14ac:dyDescent="0.25">
      <c r="K1249" s="35"/>
    </row>
    <row r="1250" spans="11:11" x14ac:dyDescent="0.25">
      <c r="K1250" s="35"/>
    </row>
    <row r="1251" spans="11:11" x14ac:dyDescent="0.25">
      <c r="K1251" s="35"/>
    </row>
    <row r="1252" spans="11:11" x14ac:dyDescent="0.25">
      <c r="K1252" s="35"/>
    </row>
    <row r="1253" spans="11:11" x14ac:dyDescent="0.25">
      <c r="K1253" s="35"/>
    </row>
    <row r="1254" spans="11:11" x14ac:dyDescent="0.25">
      <c r="K1254" s="35"/>
    </row>
    <row r="1255" spans="11:11" x14ac:dyDescent="0.25">
      <c r="K1255" s="35"/>
    </row>
    <row r="1256" spans="11:11" x14ac:dyDescent="0.25">
      <c r="K1256" s="35"/>
    </row>
    <row r="1257" spans="11:11" x14ac:dyDescent="0.25">
      <c r="K1257" s="35"/>
    </row>
    <row r="1258" spans="11:11" x14ac:dyDescent="0.25">
      <c r="K1258" s="35"/>
    </row>
    <row r="1259" spans="11:11" x14ac:dyDescent="0.25">
      <c r="K1259" s="35"/>
    </row>
    <row r="1260" spans="11:11" x14ac:dyDescent="0.25">
      <c r="K1260" s="35"/>
    </row>
    <row r="1261" spans="11:11" x14ac:dyDescent="0.25">
      <c r="K1261" s="35"/>
    </row>
    <row r="1262" spans="11:11" x14ac:dyDescent="0.25">
      <c r="K1262" s="35"/>
    </row>
    <row r="1263" spans="11:11" x14ac:dyDescent="0.25">
      <c r="K1263" s="35"/>
    </row>
    <row r="1264" spans="11:11" x14ac:dyDescent="0.25">
      <c r="K1264" s="35"/>
    </row>
    <row r="1265" spans="11:11" x14ac:dyDescent="0.25">
      <c r="K1265" s="35"/>
    </row>
    <row r="1266" spans="11:11" x14ac:dyDescent="0.25">
      <c r="K1266" s="35"/>
    </row>
    <row r="1267" spans="11:11" x14ac:dyDescent="0.25">
      <c r="K1267" s="35"/>
    </row>
    <row r="1268" spans="11:11" x14ac:dyDescent="0.25">
      <c r="K1268" s="35"/>
    </row>
    <row r="1269" spans="11:11" x14ac:dyDescent="0.25">
      <c r="K1269" s="35"/>
    </row>
    <row r="1270" spans="11:11" x14ac:dyDescent="0.25">
      <c r="K1270" s="35"/>
    </row>
    <row r="1271" spans="11:11" x14ac:dyDescent="0.25">
      <c r="K1271" s="35"/>
    </row>
    <row r="1272" spans="11:11" x14ac:dyDescent="0.25">
      <c r="K1272" s="35"/>
    </row>
    <row r="1273" spans="11:11" x14ac:dyDescent="0.25">
      <c r="K1273" s="35"/>
    </row>
    <row r="1274" spans="11:11" x14ac:dyDescent="0.25">
      <c r="K1274" s="35"/>
    </row>
    <row r="1275" spans="11:11" x14ac:dyDescent="0.25">
      <c r="K1275" s="35"/>
    </row>
    <row r="1276" spans="11:11" x14ac:dyDescent="0.25">
      <c r="K1276" s="35"/>
    </row>
    <row r="1277" spans="11:11" x14ac:dyDescent="0.25">
      <c r="K1277" s="35"/>
    </row>
    <row r="1278" spans="11:11" x14ac:dyDescent="0.25">
      <c r="K1278" s="35"/>
    </row>
    <row r="1279" spans="11:11" x14ac:dyDescent="0.25">
      <c r="K1279" s="35"/>
    </row>
    <row r="1280" spans="11:11" x14ac:dyDescent="0.25">
      <c r="K1280" s="35"/>
    </row>
    <row r="1281" spans="11:11" x14ac:dyDescent="0.25">
      <c r="K1281" s="35"/>
    </row>
    <row r="1282" spans="11:11" x14ac:dyDescent="0.25">
      <c r="K1282" s="35"/>
    </row>
    <row r="1283" spans="11:11" x14ac:dyDescent="0.25">
      <c r="K1283" s="35"/>
    </row>
    <row r="1284" spans="11:11" x14ac:dyDescent="0.25">
      <c r="K1284" s="35"/>
    </row>
    <row r="1285" spans="11:11" x14ac:dyDescent="0.25">
      <c r="K1285" s="35"/>
    </row>
    <row r="1286" spans="11:11" x14ac:dyDescent="0.25">
      <c r="K1286" s="35"/>
    </row>
    <row r="1287" spans="11:11" x14ac:dyDescent="0.25">
      <c r="K1287" s="35"/>
    </row>
    <row r="1288" spans="11:11" x14ac:dyDescent="0.25">
      <c r="K1288" s="35"/>
    </row>
    <row r="1289" spans="11:11" x14ac:dyDescent="0.25">
      <c r="K1289" s="35"/>
    </row>
    <row r="1290" spans="11:11" x14ac:dyDescent="0.25">
      <c r="K1290" s="35"/>
    </row>
    <row r="1291" spans="11:11" x14ac:dyDescent="0.25">
      <c r="K1291" s="35"/>
    </row>
    <row r="1292" spans="11:11" x14ac:dyDescent="0.25">
      <c r="K1292" s="35"/>
    </row>
    <row r="1293" spans="11:11" x14ac:dyDescent="0.25">
      <c r="K1293" s="35"/>
    </row>
    <row r="1294" spans="11:11" x14ac:dyDescent="0.25">
      <c r="K1294" s="35"/>
    </row>
    <row r="1295" spans="11:11" x14ac:dyDescent="0.25">
      <c r="K1295" s="35"/>
    </row>
    <row r="1296" spans="11:11" x14ac:dyDescent="0.25">
      <c r="K1296" s="35"/>
    </row>
    <row r="1297" spans="11:11" x14ac:dyDescent="0.25">
      <c r="K1297" s="35"/>
    </row>
    <row r="1298" spans="11:11" x14ac:dyDescent="0.25">
      <c r="K1298" s="35"/>
    </row>
    <row r="1299" spans="11:11" x14ac:dyDescent="0.25">
      <c r="K1299" s="35"/>
    </row>
    <row r="1300" spans="11:11" x14ac:dyDescent="0.25">
      <c r="K1300" s="35"/>
    </row>
    <row r="1301" spans="11:11" x14ac:dyDescent="0.25">
      <c r="K1301" s="35"/>
    </row>
    <row r="1302" spans="11:11" x14ac:dyDescent="0.25">
      <c r="K1302" s="35"/>
    </row>
    <row r="1303" spans="11:11" x14ac:dyDescent="0.25">
      <c r="K1303" s="35"/>
    </row>
    <row r="1304" spans="11:11" x14ac:dyDescent="0.25">
      <c r="K1304" s="35"/>
    </row>
    <row r="1305" spans="11:11" x14ac:dyDescent="0.25">
      <c r="K1305" s="35"/>
    </row>
    <row r="1306" spans="11:11" x14ac:dyDescent="0.25">
      <c r="K1306" s="35"/>
    </row>
    <row r="1307" spans="11:11" x14ac:dyDescent="0.25">
      <c r="K1307" s="35"/>
    </row>
    <row r="1308" spans="11:11" x14ac:dyDescent="0.25">
      <c r="K1308" s="35"/>
    </row>
    <row r="1309" spans="11:11" x14ac:dyDescent="0.25">
      <c r="K1309" s="35"/>
    </row>
    <row r="1310" spans="11:11" x14ac:dyDescent="0.25">
      <c r="K1310" s="35"/>
    </row>
    <row r="1311" spans="11:11" x14ac:dyDescent="0.25">
      <c r="K1311" s="35"/>
    </row>
    <row r="1312" spans="11:11" x14ac:dyDescent="0.25">
      <c r="K1312" s="35"/>
    </row>
    <row r="1313" spans="11:11" x14ac:dyDescent="0.25">
      <c r="K1313" s="35"/>
    </row>
    <row r="1314" spans="11:11" x14ac:dyDescent="0.25">
      <c r="K1314" s="35"/>
    </row>
    <row r="1315" spans="11:11" x14ac:dyDescent="0.25">
      <c r="K1315" s="35"/>
    </row>
    <row r="1316" spans="11:11" x14ac:dyDescent="0.25">
      <c r="K1316" s="35"/>
    </row>
    <row r="1317" spans="11:11" x14ac:dyDescent="0.25">
      <c r="K1317" s="35"/>
    </row>
    <row r="1318" spans="11:11" x14ac:dyDescent="0.25">
      <c r="K1318" s="35"/>
    </row>
    <row r="1319" spans="11:11" x14ac:dyDescent="0.25">
      <c r="K1319" s="35"/>
    </row>
    <row r="1320" spans="11:11" x14ac:dyDescent="0.25">
      <c r="K1320" s="35"/>
    </row>
    <row r="1321" spans="11:11" x14ac:dyDescent="0.25">
      <c r="K1321" s="35"/>
    </row>
    <row r="1322" spans="11:11" x14ac:dyDescent="0.25">
      <c r="K1322" s="35"/>
    </row>
    <row r="1323" spans="11:11" x14ac:dyDescent="0.25">
      <c r="K1323" s="35"/>
    </row>
    <row r="1324" spans="11:11" x14ac:dyDescent="0.25">
      <c r="K1324" s="35"/>
    </row>
    <row r="1325" spans="11:11" x14ac:dyDescent="0.25">
      <c r="K1325" s="35"/>
    </row>
    <row r="1326" spans="11:11" x14ac:dyDescent="0.25">
      <c r="K1326" s="35"/>
    </row>
    <row r="1327" spans="11:11" x14ac:dyDescent="0.25">
      <c r="K1327" s="35"/>
    </row>
    <row r="1328" spans="11:11" x14ac:dyDescent="0.25">
      <c r="K1328" s="35"/>
    </row>
    <row r="1329" spans="11:11" x14ac:dyDescent="0.25">
      <c r="K1329" s="35"/>
    </row>
    <row r="1330" spans="11:11" x14ac:dyDescent="0.25">
      <c r="K1330" s="35"/>
    </row>
    <row r="1331" spans="11:11" x14ac:dyDescent="0.25">
      <c r="K1331" s="35"/>
    </row>
    <row r="1332" spans="11:11" x14ac:dyDescent="0.25">
      <c r="K1332" s="35"/>
    </row>
    <row r="1333" spans="11:11" x14ac:dyDescent="0.25">
      <c r="K1333" s="35"/>
    </row>
    <row r="1334" spans="11:11" x14ac:dyDescent="0.25">
      <c r="K1334" s="35"/>
    </row>
    <row r="1335" spans="11:11" x14ac:dyDescent="0.25">
      <c r="K1335" s="35"/>
    </row>
    <row r="1336" spans="11:11" x14ac:dyDescent="0.25">
      <c r="K1336" s="35"/>
    </row>
    <row r="1337" spans="11:11" x14ac:dyDescent="0.25">
      <c r="K1337" s="35"/>
    </row>
    <row r="1338" spans="11:11" x14ac:dyDescent="0.25">
      <c r="K1338" s="35"/>
    </row>
    <row r="1339" spans="11:11" x14ac:dyDescent="0.25">
      <c r="K1339" s="35"/>
    </row>
    <row r="1340" spans="11:11" x14ac:dyDescent="0.25">
      <c r="K1340" s="35"/>
    </row>
    <row r="1341" spans="11:11" x14ac:dyDescent="0.25">
      <c r="K1341" s="35"/>
    </row>
    <row r="1342" spans="11:11" x14ac:dyDescent="0.25">
      <c r="K1342" s="35"/>
    </row>
    <row r="1343" spans="11:11" x14ac:dyDescent="0.25">
      <c r="K1343" s="35"/>
    </row>
    <row r="1344" spans="11:11" x14ac:dyDescent="0.25">
      <c r="K1344" s="35"/>
    </row>
    <row r="1345" spans="11:11" x14ac:dyDescent="0.25">
      <c r="K1345" s="35"/>
    </row>
    <row r="1346" spans="11:11" x14ac:dyDescent="0.25">
      <c r="K1346" s="35"/>
    </row>
    <row r="1347" spans="11:11" x14ac:dyDescent="0.25">
      <c r="K1347" s="35"/>
    </row>
    <row r="1348" spans="11:11" x14ac:dyDescent="0.25">
      <c r="K1348" s="35"/>
    </row>
    <row r="1349" spans="11:11" x14ac:dyDescent="0.25">
      <c r="K1349" s="35"/>
    </row>
    <row r="1350" spans="11:11" x14ac:dyDescent="0.25">
      <c r="K1350" s="35"/>
    </row>
    <row r="1351" spans="11:11" x14ac:dyDescent="0.25">
      <c r="K1351" s="35"/>
    </row>
    <row r="1352" spans="11:11" x14ac:dyDescent="0.25">
      <c r="K1352" s="35"/>
    </row>
    <row r="1353" spans="11:11" x14ac:dyDescent="0.25">
      <c r="K1353" s="35"/>
    </row>
    <row r="1354" spans="11:11" x14ac:dyDescent="0.25">
      <c r="K1354" s="35"/>
    </row>
    <row r="1355" spans="11:11" x14ac:dyDescent="0.25">
      <c r="K1355" s="35"/>
    </row>
    <row r="1356" spans="11:11" x14ac:dyDescent="0.25">
      <c r="K1356" s="35"/>
    </row>
    <row r="1357" spans="11:11" x14ac:dyDescent="0.25">
      <c r="K1357" s="35"/>
    </row>
    <row r="1358" spans="11:11" x14ac:dyDescent="0.25">
      <c r="K1358" s="35"/>
    </row>
    <row r="1359" spans="11:11" x14ac:dyDescent="0.25">
      <c r="K1359" s="35"/>
    </row>
    <row r="1360" spans="11:11" x14ac:dyDescent="0.25">
      <c r="K1360" s="35"/>
    </row>
    <row r="1361" spans="11:11" x14ac:dyDescent="0.25">
      <c r="K1361" s="35"/>
    </row>
    <row r="1362" spans="11:11" x14ac:dyDescent="0.25">
      <c r="K1362" s="35"/>
    </row>
    <row r="1363" spans="11:11" x14ac:dyDescent="0.25">
      <c r="K1363" s="35"/>
    </row>
    <row r="1364" spans="11:11" x14ac:dyDescent="0.25">
      <c r="K1364" s="35"/>
    </row>
    <row r="1365" spans="11:11" x14ac:dyDescent="0.25">
      <c r="K1365" s="35"/>
    </row>
    <row r="1366" spans="11:11" x14ac:dyDescent="0.25">
      <c r="K1366" s="35"/>
    </row>
    <row r="1367" spans="11:11" x14ac:dyDescent="0.25">
      <c r="K1367" s="35"/>
    </row>
    <row r="1368" spans="11:11" x14ac:dyDescent="0.25">
      <c r="K1368" s="35"/>
    </row>
    <row r="1369" spans="11:11" x14ac:dyDescent="0.25">
      <c r="K1369" s="35"/>
    </row>
    <row r="1370" spans="11:11" x14ac:dyDescent="0.25">
      <c r="K1370" s="35"/>
    </row>
    <row r="1371" spans="11:11" x14ac:dyDescent="0.25">
      <c r="K1371" s="35"/>
    </row>
    <row r="1372" spans="11:11" x14ac:dyDescent="0.25">
      <c r="K1372" s="35"/>
    </row>
    <row r="1373" spans="11:11" x14ac:dyDescent="0.25">
      <c r="K1373" s="35"/>
    </row>
    <row r="1374" spans="11:11" x14ac:dyDescent="0.25">
      <c r="K1374" s="35"/>
    </row>
    <row r="1375" spans="11:11" x14ac:dyDescent="0.25">
      <c r="K1375" s="35"/>
    </row>
    <row r="1376" spans="11:11" x14ac:dyDescent="0.25">
      <c r="K1376" s="35"/>
    </row>
    <row r="1377" spans="11:11" x14ac:dyDescent="0.25">
      <c r="K1377" s="35"/>
    </row>
    <row r="1378" spans="11:11" x14ac:dyDescent="0.25">
      <c r="K1378" s="35"/>
    </row>
    <row r="1379" spans="11:11" x14ac:dyDescent="0.25">
      <c r="K1379" s="35"/>
    </row>
    <row r="1380" spans="11:11" x14ac:dyDescent="0.25">
      <c r="K1380" s="35"/>
    </row>
    <row r="1381" spans="11:11" x14ac:dyDescent="0.25">
      <c r="K1381" s="35"/>
    </row>
    <row r="1382" spans="11:11" x14ac:dyDescent="0.25">
      <c r="K1382" s="35"/>
    </row>
    <row r="1383" spans="11:11" x14ac:dyDescent="0.25">
      <c r="K1383" s="35"/>
    </row>
    <row r="1384" spans="11:11" x14ac:dyDescent="0.25">
      <c r="K1384" s="35"/>
    </row>
    <row r="1385" spans="11:11" x14ac:dyDescent="0.25">
      <c r="K1385" s="35"/>
    </row>
    <row r="1386" spans="11:11" x14ac:dyDescent="0.25">
      <c r="K1386" s="35"/>
    </row>
    <row r="1387" spans="11:11" x14ac:dyDescent="0.25">
      <c r="K1387" s="35"/>
    </row>
    <row r="1388" spans="11:11" x14ac:dyDescent="0.25">
      <c r="K1388" s="35"/>
    </row>
    <row r="1389" spans="11:11" x14ac:dyDescent="0.25">
      <c r="K1389" s="35"/>
    </row>
    <row r="1390" spans="11:11" x14ac:dyDescent="0.25">
      <c r="K1390" s="35"/>
    </row>
    <row r="1391" spans="11:11" x14ac:dyDescent="0.25">
      <c r="K1391" s="35"/>
    </row>
    <row r="1392" spans="11:11" x14ac:dyDescent="0.25">
      <c r="K1392" s="35"/>
    </row>
    <row r="1393" spans="11:11" x14ac:dyDescent="0.25">
      <c r="K1393" s="35"/>
    </row>
    <row r="1394" spans="11:11" x14ac:dyDescent="0.25">
      <c r="K1394" s="35"/>
    </row>
    <row r="1395" spans="11:11" x14ac:dyDescent="0.25">
      <c r="K1395" s="35"/>
    </row>
    <row r="1396" spans="11:11" x14ac:dyDescent="0.25">
      <c r="K1396" s="35"/>
    </row>
    <row r="1397" spans="11:11" x14ac:dyDescent="0.25">
      <c r="K1397" s="35"/>
    </row>
    <row r="1398" spans="11:11" x14ac:dyDescent="0.25">
      <c r="K1398" s="35"/>
    </row>
    <row r="1399" spans="11:11" x14ac:dyDescent="0.25">
      <c r="K1399" s="35"/>
    </row>
    <row r="1400" spans="11:11" x14ac:dyDescent="0.25">
      <c r="K1400" s="35"/>
    </row>
    <row r="1401" spans="11:11" x14ac:dyDescent="0.25">
      <c r="K1401" s="35"/>
    </row>
    <row r="1402" spans="11:11" x14ac:dyDescent="0.25">
      <c r="K1402" s="35"/>
    </row>
    <row r="1403" spans="11:11" x14ac:dyDescent="0.25">
      <c r="K1403" s="35"/>
    </row>
    <row r="1404" spans="11:11" x14ac:dyDescent="0.25">
      <c r="K1404" s="35"/>
    </row>
    <row r="1405" spans="11:11" x14ac:dyDescent="0.25">
      <c r="K1405" s="35"/>
    </row>
    <row r="1406" spans="11:11" x14ac:dyDescent="0.25">
      <c r="K1406" s="35"/>
    </row>
    <row r="1407" spans="11:11" x14ac:dyDescent="0.25">
      <c r="K1407" s="35"/>
    </row>
    <row r="1408" spans="11:11" x14ac:dyDescent="0.25">
      <c r="K1408" s="35"/>
    </row>
    <row r="1409" spans="11:11" x14ac:dyDescent="0.25">
      <c r="K1409" s="35"/>
    </row>
    <row r="1410" spans="11:11" x14ac:dyDescent="0.25">
      <c r="K1410" s="35"/>
    </row>
    <row r="1411" spans="11:11" x14ac:dyDescent="0.25">
      <c r="K1411" s="35"/>
    </row>
    <row r="1412" spans="11:11" x14ac:dyDescent="0.25">
      <c r="K1412" s="35"/>
    </row>
    <row r="1413" spans="11:11" x14ac:dyDescent="0.25">
      <c r="K1413" s="35"/>
    </row>
    <row r="1414" spans="11:11" x14ac:dyDescent="0.25">
      <c r="K1414" s="35"/>
    </row>
    <row r="1415" spans="11:11" x14ac:dyDescent="0.25">
      <c r="K1415" s="35"/>
    </row>
    <row r="1416" spans="11:11" x14ac:dyDescent="0.25">
      <c r="K1416" s="35"/>
    </row>
    <row r="1417" spans="11:11" x14ac:dyDescent="0.25">
      <c r="K1417" s="35"/>
    </row>
    <row r="1418" spans="11:11" x14ac:dyDescent="0.25">
      <c r="K1418" s="35"/>
    </row>
    <row r="1419" spans="11:11" x14ac:dyDescent="0.25">
      <c r="K1419" s="35"/>
    </row>
    <row r="1420" spans="11:11" x14ac:dyDescent="0.25">
      <c r="K1420" s="35"/>
    </row>
    <row r="1421" spans="11:11" x14ac:dyDescent="0.25">
      <c r="K1421" s="35"/>
    </row>
    <row r="1422" spans="11:11" x14ac:dyDescent="0.25">
      <c r="K1422" s="35"/>
    </row>
    <row r="1423" spans="11:11" x14ac:dyDescent="0.25">
      <c r="K1423" s="35"/>
    </row>
    <row r="1424" spans="11:11" x14ac:dyDescent="0.25">
      <c r="K1424" s="35"/>
    </row>
    <row r="1425" spans="11:11" x14ac:dyDescent="0.25">
      <c r="K1425" s="35"/>
    </row>
    <row r="1426" spans="11:11" x14ac:dyDescent="0.25">
      <c r="K1426" s="35"/>
    </row>
    <row r="1427" spans="11:11" x14ac:dyDescent="0.25">
      <c r="K1427" s="35"/>
    </row>
    <row r="1428" spans="11:11" x14ac:dyDescent="0.25">
      <c r="K1428" s="35"/>
    </row>
    <row r="1429" spans="11:11" x14ac:dyDescent="0.25">
      <c r="K1429" s="35"/>
    </row>
    <row r="1430" spans="11:11" x14ac:dyDescent="0.25">
      <c r="K1430" s="35"/>
    </row>
    <row r="1431" spans="11:11" x14ac:dyDescent="0.25">
      <c r="K1431" s="35"/>
    </row>
    <row r="1432" spans="11:11" x14ac:dyDescent="0.25">
      <c r="K1432" s="35"/>
    </row>
    <row r="1433" spans="11:11" x14ac:dyDescent="0.25">
      <c r="K1433" s="35"/>
    </row>
    <row r="1434" spans="11:11" x14ac:dyDescent="0.25">
      <c r="K1434" s="35"/>
    </row>
    <row r="1435" spans="11:11" x14ac:dyDescent="0.25">
      <c r="K1435" s="35"/>
    </row>
    <row r="1436" spans="11:11" x14ac:dyDescent="0.25">
      <c r="K1436" s="35"/>
    </row>
    <row r="1437" spans="11:11" x14ac:dyDescent="0.25">
      <c r="K1437" s="35"/>
    </row>
    <row r="1438" spans="11:11" x14ac:dyDescent="0.25">
      <c r="K1438" s="35"/>
    </row>
    <row r="1439" spans="11:11" x14ac:dyDescent="0.25">
      <c r="K1439" s="35"/>
    </row>
    <row r="1440" spans="11:11" x14ac:dyDescent="0.25">
      <c r="K1440" s="35"/>
    </row>
    <row r="1441" spans="11:11" x14ac:dyDescent="0.25">
      <c r="K1441" s="35"/>
    </row>
    <row r="1442" spans="11:11" x14ac:dyDescent="0.25">
      <c r="K1442" s="35"/>
    </row>
    <row r="1443" spans="11:11" x14ac:dyDescent="0.25">
      <c r="K1443" s="35"/>
    </row>
    <row r="1444" spans="11:11" x14ac:dyDescent="0.25">
      <c r="K1444" s="35"/>
    </row>
    <row r="1445" spans="11:11" x14ac:dyDescent="0.25">
      <c r="K1445" s="35"/>
    </row>
    <row r="1446" spans="11:11" x14ac:dyDescent="0.25">
      <c r="K1446" s="35"/>
    </row>
    <row r="1447" spans="11:11" x14ac:dyDescent="0.25">
      <c r="K1447" s="35"/>
    </row>
    <row r="1448" spans="11:11" x14ac:dyDescent="0.25">
      <c r="K1448" s="35"/>
    </row>
    <row r="1449" spans="11:11" x14ac:dyDescent="0.25">
      <c r="K1449" s="35"/>
    </row>
    <row r="1450" spans="11:11" x14ac:dyDescent="0.25">
      <c r="K1450" s="35"/>
    </row>
    <row r="1451" spans="11:11" x14ac:dyDescent="0.25">
      <c r="K1451" s="35"/>
    </row>
    <row r="1452" spans="11:11" x14ac:dyDescent="0.25">
      <c r="K1452" s="35"/>
    </row>
    <row r="1453" spans="11:11" x14ac:dyDescent="0.25">
      <c r="K1453" s="35"/>
    </row>
    <row r="1454" spans="11:11" x14ac:dyDescent="0.25">
      <c r="K1454" s="35"/>
    </row>
    <row r="1455" spans="11:11" x14ac:dyDescent="0.25">
      <c r="K1455" s="35"/>
    </row>
    <row r="1456" spans="11:11" x14ac:dyDescent="0.25">
      <c r="K1456" s="35"/>
    </row>
    <row r="1457" spans="11:11" x14ac:dyDescent="0.25">
      <c r="K1457" s="35"/>
    </row>
    <row r="1458" spans="11:11" x14ac:dyDescent="0.25">
      <c r="K1458" s="35"/>
    </row>
    <row r="1459" spans="11:11" x14ac:dyDescent="0.25">
      <c r="K1459" s="35"/>
    </row>
    <row r="1460" spans="11:11" x14ac:dyDescent="0.25">
      <c r="K1460" s="35"/>
    </row>
    <row r="1461" spans="11:11" x14ac:dyDescent="0.25">
      <c r="K1461" s="35"/>
    </row>
    <row r="1462" spans="11:11" x14ac:dyDescent="0.25">
      <c r="K1462" s="35"/>
    </row>
    <row r="1463" spans="11:11" x14ac:dyDescent="0.25">
      <c r="K1463" s="35"/>
    </row>
    <row r="1464" spans="11:11" x14ac:dyDescent="0.25">
      <c r="K1464" s="35"/>
    </row>
    <row r="1465" spans="11:11" x14ac:dyDescent="0.25">
      <c r="K1465" s="35"/>
    </row>
    <row r="1466" spans="11:11" x14ac:dyDescent="0.25">
      <c r="K1466" s="35"/>
    </row>
    <row r="1467" spans="11:11" x14ac:dyDescent="0.25">
      <c r="K1467" s="35"/>
    </row>
    <row r="1468" spans="11:11" x14ac:dyDescent="0.25">
      <c r="K1468" s="35"/>
    </row>
    <row r="1469" spans="11:11" x14ac:dyDescent="0.25">
      <c r="K1469" s="35"/>
    </row>
    <row r="1470" spans="11:11" x14ac:dyDescent="0.25">
      <c r="K1470" s="35"/>
    </row>
    <row r="1471" spans="11:11" x14ac:dyDescent="0.25">
      <c r="K1471" s="35"/>
    </row>
    <row r="1472" spans="11:11" x14ac:dyDescent="0.25">
      <c r="K1472" s="35"/>
    </row>
    <row r="1473" spans="11:11" x14ac:dyDescent="0.25">
      <c r="K1473" s="35"/>
    </row>
    <row r="1474" spans="11:11" x14ac:dyDescent="0.25">
      <c r="K1474" s="35"/>
    </row>
    <row r="1475" spans="11:11" x14ac:dyDescent="0.25">
      <c r="K1475" s="35"/>
    </row>
    <row r="1476" spans="11:11" x14ac:dyDescent="0.25">
      <c r="K1476" s="35"/>
    </row>
    <row r="1477" spans="11:11" x14ac:dyDescent="0.25">
      <c r="K1477" s="35"/>
    </row>
    <row r="1478" spans="11:11" x14ac:dyDescent="0.25">
      <c r="K1478" s="35"/>
    </row>
    <row r="1479" spans="11:11" x14ac:dyDescent="0.25">
      <c r="K1479" s="35"/>
    </row>
    <row r="1480" spans="11:11" x14ac:dyDescent="0.25">
      <c r="K1480" s="35"/>
    </row>
    <row r="1481" spans="11:11" x14ac:dyDescent="0.25">
      <c r="K1481" s="35"/>
    </row>
    <row r="1482" spans="11:11" x14ac:dyDescent="0.25">
      <c r="K1482" s="35"/>
    </row>
    <row r="1483" spans="11:11" x14ac:dyDescent="0.25">
      <c r="K1483" s="35"/>
    </row>
    <row r="1484" spans="11:11" x14ac:dyDescent="0.25">
      <c r="K1484" s="35"/>
    </row>
    <row r="1485" spans="11:11" x14ac:dyDescent="0.25">
      <c r="K1485" s="35"/>
    </row>
    <row r="1486" spans="11:11" x14ac:dyDescent="0.25">
      <c r="K1486" s="35"/>
    </row>
    <row r="1487" spans="11:11" x14ac:dyDescent="0.25">
      <c r="K1487" s="35"/>
    </row>
    <row r="1488" spans="11:11" x14ac:dyDescent="0.25">
      <c r="K1488" s="35"/>
    </row>
    <row r="1489" spans="11:11" x14ac:dyDescent="0.25">
      <c r="K1489" s="35"/>
    </row>
    <row r="1490" spans="11:11" x14ac:dyDescent="0.25">
      <c r="K1490" s="35"/>
    </row>
    <row r="1491" spans="11:11" x14ac:dyDescent="0.25">
      <c r="K1491" s="35"/>
    </row>
    <row r="1492" spans="11:11" x14ac:dyDescent="0.25">
      <c r="K1492" s="35"/>
    </row>
    <row r="1493" spans="11:11" x14ac:dyDescent="0.25">
      <c r="K1493" s="35"/>
    </row>
    <row r="1494" spans="11:11" x14ac:dyDescent="0.25">
      <c r="K1494" s="35"/>
    </row>
    <row r="1495" spans="11:11" x14ac:dyDescent="0.25">
      <c r="K1495" s="35"/>
    </row>
    <row r="1496" spans="11:11" x14ac:dyDescent="0.25">
      <c r="K1496" s="35"/>
    </row>
    <row r="1497" spans="11:11" x14ac:dyDescent="0.25">
      <c r="K1497" s="35"/>
    </row>
    <row r="1498" spans="11:11" x14ac:dyDescent="0.25">
      <c r="K1498" s="35"/>
    </row>
    <row r="1499" spans="11:11" x14ac:dyDescent="0.25">
      <c r="K1499" s="35"/>
    </row>
    <row r="1500" spans="11:11" x14ac:dyDescent="0.25">
      <c r="K1500" s="35"/>
    </row>
    <row r="1501" spans="11:11" x14ac:dyDescent="0.25">
      <c r="K1501" s="35"/>
    </row>
    <row r="1502" spans="11:11" x14ac:dyDescent="0.25">
      <c r="K1502" s="35"/>
    </row>
    <row r="1503" spans="11:11" x14ac:dyDescent="0.25">
      <c r="K1503" s="35"/>
    </row>
    <row r="1504" spans="11:11" x14ac:dyDescent="0.25">
      <c r="K1504" s="35"/>
    </row>
    <row r="1505" spans="11:11" x14ac:dyDescent="0.25">
      <c r="K1505" s="35"/>
    </row>
    <row r="1506" spans="11:11" x14ac:dyDescent="0.25">
      <c r="K1506" s="35"/>
    </row>
    <row r="1507" spans="11:11" x14ac:dyDescent="0.25">
      <c r="K1507" s="35"/>
    </row>
    <row r="1508" spans="11:11" x14ac:dyDescent="0.25">
      <c r="K1508" s="35"/>
    </row>
    <row r="1509" spans="11:11" x14ac:dyDescent="0.25">
      <c r="K1509" s="35"/>
    </row>
    <row r="1510" spans="11:11" x14ac:dyDescent="0.25">
      <c r="K1510" s="35"/>
    </row>
    <row r="1511" spans="11:11" x14ac:dyDescent="0.25">
      <c r="K1511" s="35"/>
    </row>
    <row r="1512" spans="11:11" x14ac:dyDescent="0.25">
      <c r="K1512" s="35"/>
    </row>
    <row r="1513" spans="11:11" x14ac:dyDescent="0.25">
      <c r="K1513" s="35"/>
    </row>
    <row r="1514" spans="11:11" x14ac:dyDescent="0.25">
      <c r="K1514" s="35"/>
    </row>
    <row r="1515" spans="11:11" x14ac:dyDescent="0.25">
      <c r="K1515" s="35"/>
    </row>
    <row r="1516" spans="11:11" x14ac:dyDescent="0.25">
      <c r="K1516" s="35"/>
    </row>
    <row r="1517" spans="11:11" x14ac:dyDescent="0.25">
      <c r="K1517" s="35"/>
    </row>
    <row r="1518" spans="11:11" x14ac:dyDescent="0.25">
      <c r="K1518" s="35"/>
    </row>
    <row r="1519" spans="11:11" x14ac:dyDescent="0.25">
      <c r="K1519" s="35"/>
    </row>
    <row r="1520" spans="11:11" x14ac:dyDescent="0.25">
      <c r="K1520" s="35"/>
    </row>
    <row r="1521" spans="11:11" x14ac:dyDescent="0.25">
      <c r="K1521" s="35"/>
    </row>
    <row r="1522" spans="11:11" x14ac:dyDescent="0.25">
      <c r="K1522" s="35"/>
    </row>
    <row r="1523" spans="11:11" x14ac:dyDescent="0.25">
      <c r="K1523" s="35"/>
    </row>
    <row r="1524" spans="11:11" x14ac:dyDescent="0.25">
      <c r="K1524" s="35"/>
    </row>
    <row r="1525" spans="11:11" x14ac:dyDescent="0.25">
      <c r="K1525" s="35"/>
    </row>
    <row r="1526" spans="11:11" x14ac:dyDescent="0.25">
      <c r="K1526" s="35"/>
    </row>
    <row r="1527" spans="11:11" x14ac:dyDescent="0.25">
      <c r="K1527" s="35"/>
    </row>
    <row r="1528" spans="11:11" x14ac:dyDescent="0.25">
      <c r="K1528" s="35"/>
    </row>
    <row r="1529" spans="11:11" x14ac:dyDescent="0.25">
      <c r="K1529" s="35"/>
    </row>
    <row r="1530" spans="11:11" x14ac:dyDescent="0.25">
      <c r="K1530" s="35"/>
    </row>
    <row r="1531" spans="11:11" x14ac:dyDescent="0.25">
      <c r="K1531" s="35"/>
    </row>
    <row r="1532" spans="11:11" x14ac:dyDescent="0.25">
      <c r="K1532" s="35"/>
    </row>
    <row r="1533" spans="11:11" x14ac:dyDescent="0.25">
      <c r="K1533" s="35"/>
    </row>
    <row r="1534" spans="11:11" x14ac:dyDescent="0.25">
      <c r="K1534" s="35"/>
    </row>
    <row r="1535" spans="11:11" x14ac:dyDescent="0.25">
      <c r="K1535" s="35"/>
    </row>
    <row r="1536" spans="11:11" x14ac:dyDescent="0.25">
      <c r="K1536" s="35"/>
    </row>
    <row r="1537" spans="11:11" x14ac:dyDescent="0.25">
      <c r="K1537" s="35"/>
    </row>
    <row r="1538" spans="11:11" x14ac:dyDescent="0.25">
      <c r="K1538" s="35"/>
    </row>
    <row r="1539" spans="11:11" x14ac:dyDescent="0.25">
      <c r="K1539" s="35"/>
    </row>
    <row r="1540" spans="11:11" x14ac:dyDescent="0.25">
      <c r="K1540" s="35"/>
    </row>
    <row r="1541" spans="11:11" x14ac:dyDescent="0.25">
      <c r="K1541" s="35"/>
    </row>
    <row r="1542" spans="11:11" x14ac:dyDescent="0.25">
      <c r="K1542" s="35"/>
    </row>
    <row r="1543" spans="11:11" x14ac:dyDescent="0.25">
      <c r="K1543" s="35"/>
    </row>
    <row r="1544" spans="11:11" x14ac:dyDescent="0.25">
      <c r="K1544" s="35"/>
    </row>
    <row r="1545" spans="11:11" x14ac:dyDescent="0.25">
      <c r="K1545" s="35"/>
    </row>
    <row r="1546" spans="11:11" x14ac:dyDescent="0.25">
      <c r="K1546" s="35"/>
    </row>
    <row r="1547" spans="11:11" x14ac:dyDescent="0.25">
      <c r="K1547" s="35"/>
    </row>
    <row r="1548" spans="11:11" x14ac:dyDescent="0.25">
      <c r="K1548" s="35"/>
    </row>
    <row r="1549" spans="11:11" x14ac:dyDescent="0.25">
      <c r="K1549" s="35"/>
    </row>
    <row r="1550" spans="11:11" x14ac:dyDescent="0.25">
      <c r="K1550" s="35"/>
    </row>
    <row r="1551" spans="11:11" x14ac:dyDescent="0.25">
      <c r="K1551" s="35"/>
    </row>
    <row r="1552" spans="11:11" x14ac:dyDescent="0.25">
      <c r="K1552" s="35"/>
    </row>
    <row r="1553" spans="11:11" x14ac:dyDescent="0.25">
      <c r="K1553" s="35"/>
    </row>
    <row r="1554" spans="11:11" x14ac:dyDescent="0.25">
      <c r="K1554" s="35"/>
    </row>
    <row r="1555" spans="11:11" x14ac:dyDescent="0.25">
      <c r="K1555" s="35"/>
    </row>
    <row r="1556" spans="11:11" x14ac:dyDescent="0.25">
      <c r="K1556" s="35"/>
    </row>
    <row r="1557" spans="11:11" x14ac:dyDescent="0.25">
      <c r="K1557" s="35"/>
    </row>
    <row r="1558" spans="11:11" x14ac:dyDescent="0.25">
      <c r="K1558" s="35"/>
    </row>
    <row r="1559" spans="11:11" x14ac:dyDescent="0.25">
      <c r="K1559" s="35"/>
    </row>
    <row r="1560" spans="11:11" x14ac:dyDescent="0.25">
      <c r="K1560" s="35"/>
    </row>
    <row r="1561" spans="11:11" x14ac:dyDescent="0.25">
      <c r="K1561" s="35"/>
    </row>
    <row r="1562" spans="11:11" x14ac:dyDescent="0.25">
      <c r="K1562" s="35"/>
    </row>
    <row r="1563" spans="11:11" x14ac:dyDescent="0.25">
      <c r="K1563" s="35"/>
    </row>
    <row r="1564" spans="11:11" x14ac:dyDescent="0.25">
      <c r="K1564" s="35"/>
    </row>
    <row r="1565" spans="11:11" x14ac:dyDescent="0.25">
      <c r="K1565" s="35"/>
    </row>
    <row r="1566" spans="11:11" x14ac:dyDescent="0.25">
      <c r="K1566" s="35"/>
    </row>
    <row r="1567" spans="11:11" x14ac:dyDescent="0.25">
      <c r="K1567" s="35"/>
    </row>
    <row r="1568" spans="11:11" x14ac:dyDescent="0.25">
      <c r="K1568" s="35"/>
    </row>
    <row r="1569" spans="11:11" x14ac:dyDescent="0.25">
      <c r="K1569" s="35"/>
    </row>
    <row r="1570" spans="11:11" x14ac:dyDescent="0.25">
      <c r="K1570" s="35"/>
    </row>
    <row r="1571" spans="11:11" x14ac:dyDescent="0.25">
      <c r="K1571" s="35"/>
    </row>
    <row r="1572" spans="11:11" x14ac:dyDescent="0.25">
      <c r="K1572" s="35"/>
    </row>
    <row r="1573" spans="11:11" x14ac:dyDescent="0.25">
      <c r="K1573" s="35"/>
    </row>
    <row r="1574" spans="11:11" x14ac:dyDescent="0.25">
      <c r="K1574" s="35"/>
    </row>
    <row r="1575" spans="11:11" x14ac:dyDescent="0.25">
      <c r="K1575" s="35"/>
    </row>
    <row r="1576" spans="11:11" x14ac:dyDescent="0.25">
      <c r="K1576" s="35"/>
    </row>
    <row r="1577" spans="11:11" x14ac:dyDescent="0.25">
      <c r="K1577" s="35"/>
    </row>
    <row r="1578" spans="11:11" x14ac:dyDescent="0.25">
      <c r="K1578" s="35"/>
    </row>
    <row r="1579" spans="11:11" x14ac:dyDescent="0.25">
      <c r="K1579" s="35"/>
    </row>
    <row r="1580" spans="11:11" x14ac:dyDescent="0.25">
      <c r="K1580" s="35"/>
    </row>
    <row r="1581" spans="11:11" x14ac:dyDescent="0.25">
      <c r="K1581" s="35"/>
    </row>
    <row r="1582" spans="11:11" x14ac:dyDescent="0.25">
      <c r="K1582" s="35"/>
    </row>
    <row r="1583" spans="11:11" x14ac:dyDescent="0.25">
      <c r="K1583" s="35"/>
    </row>
    <row r="1584" spans="11:11" x14ac:dyDescent="0.25">
      <c r="K1584" s="35"/>
    </row>
    <row r="1585" spans="11:11" x14ac:dyDescent="0.25">
      <c r="K1585" s="35"/>
    </row>
    <row r="1586" spans="11:11" x14ac:dyDescent="0.25">
      <c r="K1586" s="35"/>
    </row>
    <row r="1587" spans="11:11" x14ac:dyDescent="0.25">
      <c r="K1587" s="35"/>
    </row>
    <row r="1588" spans="11:11" x14ac:dyDescent="0.25">
      <c r="K1588" s="35"/>
    </row>
    <row r="1589" spans="11:11" x14ac:dyDescent="0.25">
      <c r="K1589" s="35"/>
    </row>
    <row r="1590" spans="11:11" x14ac:dyDescent="0.25">
      <c r="K1590" s="35"/>
    </row>
    <row r="1591" spans="11:11" x14ac:dyDescent="0.25">
      <c r="K1591" s="35"/>
    </row>
    <row r="1592" spans="11:11" x14ac:dyDescent="0.25">
      <c r="K1592" s="35"/>
    </row>
    <row r="1593" spans="11:11" x14ac:dyDescent="0.25">
      <c r="K1593" s="35"/>
    </row>
    <row r="1594" spans="11:11" x14ac:dyDescent="0.25">
      <c r="K1594" s="35"/>
    </row>
    <row r="1595" spans="11:11" x14ac:dyDescent="0.25">
      <c r="K1595" s="35"/>
    </row>
    <row r="1596" spans="11:11" x14ac:dyDescent="0.25">
      <c r="K1596" s="35"/>
    </row>
    <row r="1597" spans="11:11" x14ac:dyDescent="0.25">
      <c r="K1597" s="35"/>
    </row>
    <row r="1598" spans="11:11" x14ac:dyDescent="0.25">
      <c r="K1598" s="35"/>
    </row>
    <row r="1599" spans="11:11" x14ac:dyDescent="0.25">
      <c r="K1599" s="35"/>
    </row>
    <row r="1600" spans="11:11" x14ac:dyDescent="0.25">
      <c r="K1600" s="35"/>
    </row>
    <row r="1601" spans="11:11" x14ac:dyDescent="0.25">
      <c r="K1601" s="35"/>
    </row>
    <row r="1602" spans="11:11" x14ac:dyDescent="0.25">
      <c r="K1602" s="35"/>
    </row>
    <row r="1603" spans="11:11" x14ac:dyDescent="0.25">
      <c r="K1603" s="35"/>
    </row>
    <row r="1604" spans="11:11" x14ac:dyDescent="0.25">
      <c r="K1604" s="35"/>
    </row>
    <row r="1605" spans="11:11" x14ac:dyDescent="0.25">
      <c r="K1605" s="35"/>
    </row>
    <row r="1606" spans="11:11" x14ac:dyDescent="0.25">
      <c r="K1606" s="35"/>
    </row>
    <row r="1607" spans="11:11" x14ac:dyDescent="0.25">
      <c r="K1607" s="35"/>
    </row>
    <row r="1608" spans="11:11" x14ac:dyDescent="0.25">
      <c r="K1608" s="35"/>
    </row>
    <row r="1609" spans="11:11" x14ac:dyDescent="0.25">
      <c r="K1609" s="35"/>
    </row>
    <row r="1610" spans="11:11" x14ac:dyDescent="0.25">
      <c r="K1610" s="35"/>
    </row>
    <row r="1611" spans="11:11" x14ac:dyDescent="0.25">
      <c r="K1611" s="35"/>
    </row>
    <row r="1612" spans="11:11" x14ac:dyDescent="0.25">
      <c r="K1612" s="35"/>
    </row>
    <row r="1613" spans="11:11" x14ac:dyDescent="0.25">
      <c r="K1613" s="35"/>
    </row>
    <row r="1614" spans="11:11" x14ac:dyDescent="0.25">
      <c r="K1614" s="35"/>
    </row>
    <row r="1615" spans="11:11" x14ac:dyDescent="0.25">
      <c r="K1615" s="35"/>
    </row>
    <row r="1616" spans="11:11" x14ac:dyDescent="0.25">
      <c r="K1616" s="35"/>
    </row>
    <row r="1617" spans="11:11" x14ac:dyDescent="0.25">
      <c r="K1617" s="35"/>
    </row>
    <row r="1618" spans="11:11" x14ac:dyDescent="0.25">
      <c r="K1618" s="35"/>
    </row>
    <row r="1619" spans="11:11" x14ac:dyDescent="0.25">
      <c r="K1619" s="35"/>
    </row>
    <row r="1620" spans="11:11" x14ac:dyDescent="0.25">
      <c r="K1620" s="35"/>
    </row>
    <row r="1621" spans="11:11" x14ac:dyDescent="0.25">
      <c r="K1621" s="35"/>
    </row>
    <row r="1622" spans="11:11" x14ac:dyDescent="0.25">
      <c r="K1622" s="35"/>
    </row>
    <row r="1623" spans="11:11" x14ac:dyDescent="0.25">
      <c r="K1623" s="35"/>
    </row>
    <row r="1624" spans="11:11" x14ac:dyDescent="0.25">
      <c r="K1624" s="35"/>
    </row>
    <row r="1625" spans="11:11" x14ac:dyDescent="0.25">
      <c r="K1625" s="35"/>
    </row>
    <row r="1626" spans="11:11" x14ac:dyDescent="0.25">
      <c r="K1626" s="35"/>
    </row>
    <row r="1627" spans="11:11" x14ac:dyDescent="0.25">
      <c r="K1627" s="35"/>
    </row>
    <row r="1628" spans="11:11" x14ac:dyDescent="0.25">
      <c r="K1628" s="35"/>
    </row>
    <row r="1629" spans="11:11" x14ac:dyDescent="0.25">
      <c r="K1629" s="35"/>
    </row>
    <row r="1630" spans="11:11" x14ac:dyDescent="0.25">
      <c r="K1630" s="35"/>
    </row>
    <row r="1631" spans="11:11" x14ac:dyDescent="0.25">
      <c r="K1631" s="35"/>
    </row>
    <row r="1632" spans="11:11" x14ac:dyDescent="0.25">
      <c r="K1632" s="35"/>
    </row>
    <row r="1633" spans="11:11" x14ac:dyDescent="0.25">
      <c r="K1633" s="35"/>
    </row>
    <row r="1634" spans="11:11" x14ac:dyDescent="0.25">
      <c r="K1634" s="35"/>
    </row>
    <row r="1635" spans="11:11" x14ac:dyDescent="0.25">
      <c r="K1635" s="35"/>
    </row>
    <row r="1636" spans="11:11" x14ac:dyDescent="0.25">
      <c r="K1636" s="35"/>
    </row>
    <row r="1637" spans="11:11" x14ac:dyDescent="0.25">
      <c r="K1637" s="35"/>
    </row>
    <row r="1638" spans="11:11" x14ac:dyDescent="0.25">
      <c r="K1638" s="35"/>
    </row>
    <row r="1639" spans="11:11" x14ac:dyDescent="0.25">
      <c r="K1639" s="35"/>
    </row>
    <row r="1640" spans="11:11" x14ac:dyDescent="0.25">
      <c r="K1640" s="35"/>
    </row>
    <row r="1641" spans="11:11" x14ac:dyDescent="0.25">
      <c r="K1641" s="35"/>
    </row>
    <row r="1642" spans="11:11" x14ac:dyDescent="0.25">
      <c r="K1642" s="35"/>
    </row>
    <row r="1643" spans="11:11" x14ac:dyDescent="0.25">
      <c r="K1643" s="35"/>
    </row>
    <row r="1644" spans="11:11" x14ac:dyDescent="0.25">
      <c r="K1644" s="35"/>
    </row>
    <row r="1645" spans="11:11" x14ac:dyDescent="0.25">
      <c r="K1645" s="35"/>
    </row>
    <row r="1646" spans="11:11" x14ac:dyDescent="0.25">
      <c r="K1646" s="35"/>
    </row>
    <row r="1647" spans="11:11" x14ac:dyDescent="0.25">
      <c r="K1647" s="35"/>
    </row>
    <row r="1648" spans="11:11" x14ac:dyDescent="0.25">
      <c r="K1648" s="35"/>
    </row>
    <row r="1649" spans="11:11" x14ac:dyDescent="0.25">
      <c r="K1649" s="35"/>
    </row>
    <row r="1650" spans="11:11" x14ac:dyDescent="0.25">
      <c r="K1650" s="35"/>
    </row>
    <row r="1651" spans="11:11" x14ac:dyDescent="0.25">
      <c r="K1651" s="35"/>
    </row>
    <row r="1652" spans="11:11" x14ac:dyDescent="0.25">
      <c r="K1652" s="35"/>
    </row>
    <row r="1653" spans="11:11" x14ac:dyDescent="0.25">
      <c r="K1653" s="35"/>
    </row>
    <row r="1654" spans="11:11" x14ac:dyDescent="0.25">
      <c r="K1654" s="35"/>
    </row>
    <row r="1655" spans="11:11" x14ac:dyDescent="0.25">
      <c r="K1655" s="35"/>
    </row>
    <row r="1656" spans="11:11" x14ac:dyDescent="0.25">
      <c r="K1656" s="35"/>
    </row>
    <row r="1657" spans="11:11" x14ac:dyDescent="0.25">
      <c r="K1657" s="35"/>
    </row>
    <row r="1658" spans="11:11" x14ac:dyDescent="0.25">
      <c r="K1658" s="35"/>
    </row>
    <row r="1659" spans="11:11" x14ac:dyDescent="0.25">
      <c r="K1659" s="35"/>
    </row>
    <row r="1660" spans="11:11" x14ac:dyDescent="0.25">
      <c r="K1660" s="35"/>
    </row>
    <row r="1661" spans="11:11" x14ac:dyDescent="0.25">
      <c r="K1661" s="35"/>
    </row>
    <row r="1662" spans="11:11" x14ac:dyDescent="0.25">
      <c r="K1662" s="35"/>
    </row>
    <row r="1663" spans="11:11" x14ac:dyDescent="0.25">
      <c r="K1663" s="35"/>
    </row>
    <row r="1664" spans="11:11" x14ac:dyDescent="0.25">
      <c r="K1664" s="35"/>
    </row>
    <row r="1665" spans="11:11" x14ac:dyDescent="0.25">
      <c r="K1665" s="35"/>
    </row>
    <row r="1666" spans="11:11" x14ac:dyDescent="0.25">
      <c r="K1666" s="35"/>
    </row>
    <row r="1667" spans="11:11" x14ac:dyDescent="0.25">
      <c r="K1667" s="35"/>
    </row>
    <row r="1668" spans="11:11" x14ac:dyDescent="0.25">
      <c r="K1668" s="35"/>
    </row>
    <row r="1669" spans="11:11" x14ac:dyDescent="0.25">
      <c r="K1669" s="35"/>
    </row>
    <row r="1670" spans="11:11" x14ac:dyDescent="0.25">
      <c r="K1670" s="35"/>
    </row>
    <row r="1671" spans="11:11" x14ac:dyDescent="0.25">
      <c r="K1671" s="35"/>
    </row>
    <row r="1672" spans="11:11" x14ac:dyDescent="0.25">
      <c r="K1672" s="35"/>
    </row>
    <row r="1673" spans="11:11" x14ac:dyDescent="0.25">
      <c r="K1673" s="35"/>
    </row>
    <row r="1674" spans="11:11" x14ac:dyDescent="0.25">
      <c r="K1674" s="35"/>
    </row>
    <row r="1675" spans="11:11" x14ac:dyDescent="0.25">
      <c r="K1675" s="35"/>
    </row>
    <row r="1676" spans="11:11" x14ac:dyDescent="0.25">
      <c r="K1676" s="35"/>
    </row>
    <row r="1677" spans="11:11" x14ac:dyDescent="0.25">
      <c r="K1677" s="35"/>
    </row>
    <row r="1678" spans="11:11" x14ac:dyDescent="0.25">
      <c r="K1678" s="35"/>
    </row>
    <row r="1679" spans="11:11" x14ac:dyDescent="0.25">
      <c r="K1679" s="35"/>
    </row>
    <row r="1680" spans="11:11" x14ac:dyDescent="0.25">
      <c r="K1680" s="35"/>
    </row>
    <row r="1681" spans="11:11" x14ac:dyDescent="0.25">
      <c r="K1681" s="35"/>
    </row>
    <row r="1682" spans="11:11" x14ac:dyDescent="0.25">
      <c r="K1682" s="35"/>
    </row>
    <row r="1683" spans="11:11" x14ac:dyDescent="0.25">
      <c r="K1683" s="35"/>
    </row>
    <row r="1684" spans="11:11" x14ac:dyDescent="0.25">
      <c r="K1684" s="35"/>
    </row>
    <row r="1685" spans="11:11" x14ac:dyDescent="0.25">
      <c r="K1685" s="35"/>
    </row>
    <row r="1686" spans="11:11" x14ac:dyDescent="0.25">
      <c r="K1686" s="35"/>
    </row>
    <row r="1687" spans="11:11" x14ac:dyDescent="0.25">
      <c r="K1687" s="35"/>
    </row>
    <row r="1688" spans="11:11" x14ac:dyDescent="0.25">
      <c r="K1688" s="35"/>
    </row>
    <row r="1689" spans="11:11" x14ac:dyDescent="0.25">
      <c r="K1689" s="35"/>
    </row>
    <row r="1690" spans="11:11" x14ac:dyDescent="0.25">
      <c r="K1690" s="35"/>
    </row>
    <row r="1691" spans="11:11" x14ac:dyDescent="0.25">
      <c r="K1691" s="35"/>
    </row>
    <row r="1692" spans="11:11" x14ac:dyDescent="0.25">
      <c r="K1692" s="35"/>
    </row>
    <row r="1693" spans="11:11" x14ac:dyDescent="0.25">
      <c r="K1693" s="35"/>
    </row>
    <row r="1694" spans="11:11" x14ac:dyDescent="0.25">
      <c r="K1694" s="35"/>
    </row>
    <row r="1695" spans="11:11" x14ac:dyDescent="0.25">
      <c r="K1695" s="35"/>
    </row>
    <row r="1696" spans="11:11" x14ac:dyDescent="0.25">
      <c r="K1696" s="35"/>
    </row>
    <row r="1697" spans="11:11" x14ac:dyDescent="0.25">
      <c r="K1697" s="35"/>
    </row>
    <row r="1698" spans="11:11" x14ac:dyDescent="0.25">
      <c r="K1698" s="35"/>
    </row>
    <row r="1699" spans="11:11" x14ac:dyDescent="0.25">
      <c r="K1699" s="35"/>
    </row>
    <row r="1700" spans="11:11" x14ac:dyDescent="0.25">
      <c r="K1700" s="35"/>
    </row>
    <row r="1701" spans="11:11" x14ac:dyDescent="0.25">
      <c r="K1701" s="35"/>
    </row>
    <row r="1702" spans="11:11" x14ac:dyDescent="0.25">
      <c r="K1702" s="35"/>
    </row>
    <row r="1703" spans="11:11" x14ac:dyDescent="0.25">
      <c r="K1703" s="35"/>
    </row>
    <row r="1704" spans="11:11" x14ac:dyDescent="0.25">
      <c r="K1704" s="35"/>
    </row>
    <row r="1705" spans="11:11" x14ac:dyDescent="0.25">
      <c r="K1705" s="35"/>
    </row>
    <row r="1706" spans="11:11" x14ac:dyDescent="0.25">
      <c r="K1706" s="35"/>
    </row>
    <row r="1707" spans="11:11" x14ac:dyDescent="0.25">
      <c r="K1707" s="35"/>
    </row>
    <row r="1708" spans="11:11" x14ac:dyDescent="0.25">
      <c r="K1708" s="35"/>
    </row>
    <row r="1709" spans="11:11" x14ac:dyDescent="0.25">
      <c r="K1709" s="35"/>
    </row>
    <row r="1710" spans="11:11" x14ac:dyDescent="0.25">
      <c r="K1710" s="35"/>
    </row>
    <row r="1711" spans="11:11" x14ac:dyDescent="0.25">
      <c r="K1711" s="35"/>
    </row>
    <row r="1712" spans="11:11" x14ac:dyDescent="0.25">
      <c r="K1712" s="35"/>
    </row>
    <row r="1713" spans="11:11" x14ac:dyDescent="0.25">
      <c r="K1713" s="35"/>
    </row>
    <row r="1714" spans="11:11" x14ac:dyDescent="0.25">
      <c r="K1714" s="35"/>
    </row>
    <row r="1715" spans="11:11" x14ac:dyDescent="0.25">
      <c r="K1715" s="35"/>
    </row>
    <row r="1716" spans="11:11" x14ac:dyDescent="0.25">
      <c r="K1716" s="35"/>
    </row>
    <row r="1717" spans="11:11" x14ac:dyDescent="0.25">
      <c r="K1717" s="35"/>
    </row>
    <row r="1718" spans="11:11" x14ac:dyDescent="0.25">
      <c r="K1718" s="35"/>
    </row>
    <row r="1719" spans="11:11" x14ac:dyDescent="0.25">
      <c r="K1719" s="35"/>
    </row>
    <row r="1720" spans="11:11" x14ac:dyDescent="0.25">
      <c r="K1720" s="35"/>
    </row>
    <row r="1721" spans="11:11" x14ac:dyDescent="0.25">
      <c r="K1721" s="35"/>
    </row>
    <row r="1722" spans="11:11" x14ac:dyDescent="0.25">
      <c r="K1722" s="35"/>
    </row>
    <row r="1723" spans="11:11" x14ac:dyDescent="0.25">
      <c r="K1723" s="35"/>
    </row>
    <row r="1724" spans="11:11" x14ac:dyDescent="0.25">
      <c r="K1724" s="35"/>
    </row>
    <row r="1725" spans="11:11" x14ac:dyDescent="0.25">
      <c r="K1725" s="35"/>
    </row>
    <row r="1726" spans="11:11" x14ac:dyDescent="0.25">
      <c r="K1726" s="35"/>
    </row>
    <row r="1727" spans="11:11" x14ac:dyDescent="0.25">
      <c r="K1727" s="35"/>
    </row>
    <row r="1728" spans="11:11" x14ac:dyDescent="0.25">
      <c r="K1728" s="35"/>
    </row>
    <row r="1729" spans="11:11" x14ac:dyDescent="0.25">
      <c r="K1729" s="35"/>
    </row>
    <row r="1730" spans="11:11" x14ac:dyDescent="0.25">
      <c r="K1730" s="35"/>
    </row>
    <row r="1731" spans="11:11" x14ac:dyDescent="0.25">
      <c r="K1731" s="35"/>
    </row>
    <row r="1732" spans="11:11" x14ac:dyDescent="0.25">
      <c r="K1732" s="35"/>
    </row>
    <row r="1733" spans="11:11" x14ac:dyDescent="0.25">
      <c r="K1733" s="35"/>
    </row>
    <row r="1734" spans="11:11" x14ac:dyDescent="0.25">
      <c r="K1734" s="35"/>
    </row>
    <row r="1735" spans="11:11" x14ac:dyDescent="0.25">
      <c r="K1735" s="35"/>
    </row>
    <row r="1736" spans="11:11" x14ac:dyDescent="0.25">
      <c r="K1736" s="35"/>
    </row>
    <row r="1737" spans="11:11" x14ac:dyDescent="0.25">
      <c r="K1737" s="35"/>
    </row>
    <row r="1738" spans="11:11" x14ac:dyDescent="0.25">
      <c r="K1738" s="35"/>
    </row>
    <row r="1739" spans="11:11" x14ac:dyDescent="0.25">
      <c r="K1739" s="35"/>
    </row>
    <row r="1740" spans="11:11" x14ac:dyDescent="0.25">
      <c r="K1740" s="35"/>
    </row>
    <row r="1741" spans="11:11" x14ac:dyDescent="0.25">
      <c r="K1741" s="35"/>
    </row>
    <row r="1742" spans="11:11" x14ac:dyDescent="0.25">
      <c r="K1742" s="35"/>
    </row>
    <row r="1743" spans="11:11" x14ac:dyDescent="0.25">
      <c r="K1743" s="35"/>
    </row>
    <row r="1744" spans="11:11" x14ac:dyDescent="0.25">
      <c r="K1744" s="35"/>
    </row>
    <row r="1745" spans="11:11" x14ac:dyDescent="0.25">
      <c r="K1745" s="35"/>
    </row>
    <row r="1746" spans="11:11" x14ac:dyDescent="0.25">
      <c r="K1746" s="35"/>
    </row>
    <row r="1747" spans="11:11" x14ac:dyDescent="0.25">
      <c r="K1747" s="35"/>
    </row>
    <row r="1748" spans="11:11" x14ac:dyDescent="0.25">
      <c r="K1748" s="35"/>
    </row>
    <row r="1749" spans="11:11" x14ac:dyDescent="0.25">
      <c r="K1749" s="35"/>
    </row>
    <row r="1750" spans="11:11" x14ac:dyDescent="0.25">
      <c r="K1750" s="35"/>
    </row>
    <row r="1751" spans="11:11" x14ac:dyDescent="0.25">
      <c r="K1751" s="35"/>
    </row>
    <row r="1752" spans="11:11" x14ac:dyDescent="0.25">
      <c r="K1752" s="35"/>
    </row>
    <row r="1753" spans="11:11" x14ac:dyDescent="0.25">
      <c r="K1753" s="35"/>
    </row>
    <row r="1754" spans="11:11" x14ac:dyDescent="0.25">
      <c r="K1754" s="35"/>
    </row>
    <row r="1755" spans="11:11" x14ac:dyDescent="0.25">
      <c r="K1755" s="35"/>
    </row>
    <row r="1756" spans="11:11" x14ac:dyDescent="0.25">
      <c r="K1756" s="35"/>
    </row>
    <row r="1757" spans="11:11" x14ac:dyDescent="0.25">
      <c r="K1757" s="35"/>
    </row>
    <row r="1758" spans="11:11" x14ac:dyDescent="0.25">
      <c r="K1758" s="35"/>
    </row>
    <row r="1759" spans="11:11" x14ac:dyDescent="0.25">
      <c r="K1759" s="35"/>
    </row>
    <row r="1760" spans="11:11" x14ac:dyDescent="0.25">
      <c r="K1760" s="35"/>
    </row>
    <row r="1761" spans="11:11" x14ac:dyDescent="0.25">
      <c r="K1761" s="35"/>
    </row>
    <row r="1762" spans="11:11" x14ac:dyDescent="0.25">
      <c r="K1762" s="35"/>
    </row>
    <row r="1763" spans="11:11" x14ac:dyDescent="0.25">
      <c r="K1763" s="35"/>
    </row>
    <row r="1764" spans="11:11" x14ac:dyDescent="0.25">
      <c r="K1764" s="35"/>
    </row>
    <row r="1765" spans="11:11" x14ac:dyDescent="0.25">
      <c r="K1765" s="35"/>
    </row>
    <row r="1766" spans="11:11" x14ac:dyDescent="0.25">
      <c r="K1766" s="35"/>
    </row>
    <row r="1767" spans="11:11" x14ac:dyDescent="0.25">
      <c r="K1767" s="35"/>
    </row>
    <row r="1768" spans="11:11" x14ac:dyDescent="0.25">
      <c r="K1768" s="35"/>
    </row>
    <row r="1769" spans="11:11" x14ac:dyDescent="0.25">
      <c r="K1769" s="35"/>
    </row>
    <row r="1770" spans="11:11" x14ac:dyDescent="0.25">
      <c r="K1770" s="35"/>
    </row>
    <row r="1771" spans="11:11" x14ac:dyDescent="0.25">
      <c r="K1771" s="35"/>
    </row>
    <row r="1772" spans="11:11" x14ac:dyDescent="0.25">
      <c r="K1772" s="35"/>
    </row>
    <row r="1773" spans="11:11" x14ac:dyDescent="0.25">
      <c r="K1773" s="35"/>
    </row>
    <row r="1774" spans="11:11" x14ac:dyDescent="0.25">
      <c r="K1774" s="35"/>
    </row>
    <row r="1775" spans="11:11" x14ac:dyDescent="0.25">
      <c r="K1775" s="35"/>
    </row>
    <row r="1776" spans="11:11" x14ac:dyDescent="0.25">
      <c r="K1776" s="35"/>
    </row>
    <row r="1777" spans="11:11" x14ac:dyDescent="0.25">
      <c r="K1777" s="35"/>
    </row>
    <row r="1778" spans="11:11" x14ac:dyDescent="0.25">
      <c r="K1778" s="35"/>
    </row>
    <row r="1779" spans="11:11" x14ac:dyDescent="0.25">
      <c r="K1779" s="35"/>
    </row>
    <row r="1780" spans="11:11" x14ac:dyDescent="0.25">
      <c r="K1780" s="35"/>
    </row>
    <row r="1781" spans="11:11" x14ac:dyDescent="0.25">
      <c r="K1781" s="35"/>
    </row>
    <row r="1782" spans="11:11" x14ac:dyDescent="0.25">
      <c r="K1782" s="35"/>
    </row>
    <row r="1783" spans="11:11" x14ac:dyDescent="0.25">
      <c r="K1783" s="35"/>
    </row>
    <row r="1784" spans="11:11" x14ac:dyDescent="0.25">
      <c r="K1784" s="35"/>
    </row>
    <row r="1785" spans="11:11" x14ac:dyDescent="0.25">
      <c r="K1785" s="35"/>
    </row>
    <row r="1786" spans="11:11" x14ac:dyDescent="0.25">
      <c r="K1786" s="35"/>
    </row>
    <row r="1787" spans="11:11" x14ac:dyDescent="0.25">
      <c r="K1787" s="35"/>
    </row>
    <row r="1788" spans="11:11" x14ac:dyDescent="0.25">
      <c r="K1788" s="35"/>
    </row>
    <row r="1789" spans="11:11" x14ac:dyDescent="0.25">
      <c r="K1789" s="35"/>
    </row>
    <row r="1790" spans="11:11" x14ac:dyDescent="0.25">
      <c r="K1790" s="35"/>
    </row>
    <row r="1791" spans="11:11" x14ac:dyDescent="0.25">
      <c r="K1791" s="35"/>
    </row>
    <row r="1792" spans="11:11" x14ac:dyDescent="0.25">
      <c r="K1792" s="35"/>
    </row>
    <row r="1793" spans="11:11" x14ac:dyDescent="0.25">
      <c r="K1793" s="35"/>
    </row>
    <row r="1794" spans="11:11" x14ac:dyDescent="0.25">
      <c r="K1794" s="35"/>
    </row>
    <row r="1795" spans="11:11" x14ac:dyDescent="0.25">
      <c r="K1795" s="35"/>
    </row>
    <row r="1796" spans="11:11" x14ac:dyDescent="0.25">
      <c r="K1796" s="35"/>
    </row>
    <row r="1797" spans="11:11" x14ac:dyDescent="0.25">
      <c r="K1797" s="35"/>
    </row>
    <row r="1798" spans="11:11" x14ac:dyDescent="0.25">
      <c r="K1798" s="35"/>
    </row>
    <row r="1799" spans="11:11" x14ac:dyDescent="0.25">
      <c r="K1799" s="35"/>
    </row>
    <row r="1800" spans="11:11" x14ac:dyDescent="0.25">
      <c r="K1800" s="35"/>
    </row>
    <row r="1801" spans="11:11" x14ac:dyDescent="0.25">
      <c r="K1801" s="35"/>
    </row>
    <row r="1802" spans="11:11" x14ac:dyDescent="0.25">
      <c r="K1802" s="35"/>
    </row>
    <row r="1803" spans="11:11" x14ac:dyDescent="0.25">
      <c r="K1803" s="35"/>
    </row>
    <row r="1804" spans="11:11" x14ac:dyDescent="0.25">
      <c r="K1804" s="35"/>
    </row>
    <row r="1805" spans="11:11" x14ac:dyDescent="0.25">
      <c r="K1805" s="35"/>
    </row>
    <row r="1806" spans="11:11" x14ac:dyDescent="0.25">
      <c r="K1806" s="35"/>
    </row>
    <row r="1807" spans="11:11" x14ac:dyDescent="0.25">
      <c r="K1807" s="35"/>
    </row>
    <row r="1808" spans="11:11" x14ac:dyDescent="0.25">
      <c r="K1808" s="35"/>
    </row>
    <row r="1809" spans="11:11" x14ac:dyDescent="0.25">
      <c r="K1809" s="35"/>
    </row>
    <row r="1810" spans="11:11" x14ac:dyDescent="0.25">
      <c r="K1810" s="35"/>
    </row>
    <row r="1811" spans="11:11" x14ac:dyDescent="0.25">
      <c r="K1811" s="35"/>
    </row>
    <row r="1812" spans="11:11" x14ac:dyDescent="0.25">
      <c r="K1812" s="35"/>
    </row>
    <row r="1813" spans="11:11" x14ac:dyDescent="0.25">
      <c r="K1813" s="35"/>
    </row>
    <row r="1814" spans="11:11" x14ac:dyDescent="0.25">
      <c r="K1814" s="35"/>
    </row>
    <row r="1815" spans="11:11" x14ac:dyDescent="0.25">
      <c r="K1815" s="35"/>
    </row>
    <row r="1816" spans="11:11" x14ac:dyDescent="0.25">
      <c r="K1816" s="35"/>
    </row>
    <row r="1817" spans="11:11" x14ac:dyDescent="0.25">
      <c r="K1817" s="35"/>
    </row>
    <row r="1818" spans="11:11" x14ac:dyDescent="0.25">
      <c r="K1818" s="35"/>
    </row>
    <row r="1819" spans="11:11" x14ac:dyDescent="0.25">
      <c r="K1819" s="35"/>
    </row>
    <row r="1820" spans="11:11" x14ac:dyDescent="0.25">
      <c r="K1820" s="35"/>
    </row>
    <row r="1821" spans="11:11" x14ac:dyDescent="0.25">
      <c r="K1821" s="35"/>
    </row>
    <row r="1822" spans="11:11" x14ac:dyDescent="0.25">
      <c r="K1822" s="35"/>
    </row>
    <row r="1823" spans="11:11" x14ac:dyDescent="0.25">
      <c r="K1823" s="35"/>
    </row>
    <row r="1824" spans="11:11" x14ac:dyDescent="0.25">
      <c r="K1824" s="35"/>
    </row>
    <row r="1825" spans="11:11" x14ac:dyDescent="0.25">
      <c r="K1825" s="35"/>
    </row>
    <row r="1826" spans="11:11" x14ac:dyDescent="0.25">
      <c r="K1826" s="35"/>
    </row>
    <row r="1827" spans="11:11" x14ac:dyDescent="0.25">
      <c r="K1827" s="35"/>
    </row>
    <row r="1828" spans="11:11" x14ac:dyDescent="0.25">
      <c r="K1828" s="35"/>
    </row>
    <row r="1829" spans="11:11" x14ac:dyDescent="0.25">
      <c r="K1829" s="35"/>
    </row>
    <row r="1830" spans="11:11" x14ac:dyDescent="0.25">
      <c r="K1830" s="35"/>
    </row>
    <row r="1831" spans="11:11" x14ac:dyDescent="0.25">
      <c r="K1831" s="35"/>
    </row>
    <row r="1832" spans="11:11" x14ac:dyDescent="0.25">
      <c r="K1832" s="35"/>
    </row>
    <row r="1833" spans="11:11" x14ac:dyDescent="0.25">
      <c r="K1833" s="35"/>
    </row>
    <row r="1834" spans="11:11" x14ac:dyDescent="0.25">
      <c r="K1834" s="35"/>
    </row>
    <row r="1835" spans="11:11" x14ac:dyDescent="0.25">
      <c r="K1835" s="35"/>
    </row>
    <row r="1836" spans="11:11" x14ac:dyDescent="0.25">
      <c r="K1836" s="35"/>
    </row>
    <row r="1837" spans="11:11" x14ac:dyDescent="0.25">
      <c r="K1837" s="35"/>
    </row>
    <row r="1838" spans="11:11" x14ac:dyDescent="0.25">
      <c r="K1838" s="35"/>
    </row>
    <row r="1839" spans="11:11" x14ac:dyDescent="0.25">
      <c r="K1839" s="35"/>
    </row>
    <row r="1840" spans="11:11" x14ac:dyDescent="0.25">
      <c r="K1840" s="35"/>
    </row>
    <row r="1841" spans="11:11" x14ac:dyDescent="0.25">
      <c r="K1841" s="35"/>
    </row>
    <row r="1842" spans="11:11" x14ac:dyDescent="0.25">
      <c r="K1842" s="35"/>
    </row>
    <row r="1843" spans="11:11" x14ac:dyDescent="0.25">
      <c r="K1843" s="35"/>
    </row>
    <row r="1844" spans="11:11" x14ac:dyDescent="0.25">
      <c r="K1844" s="35"/>
    </row>
    <row r="1845" spans="11:11" x14ac:dyDescent="0.25">
      <c r="K1845" s="35"/>
    </row>
    <row r="1846" spans="11:11" x14ac:dyDescent="0.25">
      <c r="K1846" s="35"/>
    </row>
    <row r="1847" spans="11:11" x14ac:dyDescent="0.25">
      <c r="K1847" s="35"/>
    </row>
    <row r="1848" spans="11:11" x14ac:dyDescent="0.25">
      <c r="K1848" s="35"/>
    </row>
    <row r="1849" spans="11:11" x14ac:dyDescent="0.25">
      <c r="K1849" s="35"/>
    </row>
    <row r="1850" spans="11:11" x14ac:dyDescent="0.25">
      <c r="K1850" s="35"/>
    </row>
    <row r="1851" spans="11:11" x14ac:dyDescent="0.25">
      <c r="K1851" s="35"/>
    </row>
    <row r="1852" spans="11:11" x14ac:dyDescent="0.25">
      <c r="K1852" s="35"/>
    </row>
    <row r="1853" spans="11:11" x14ac:dyDescent="0.25">
      <c r="K1853" s="35"/>
    </row>
    <row r="1854" spans="11:11" x14ac:dyDescent="0.25">
      <c r="K1854" s="35"/>
    </row>
    <row r="1855" spans="11:11" x14ac:dyDescent="0.25">
      <c r="K1855" s="35"/>
    </row>
    <row r="1856" spans="11:11" x14ac:dyDescent="0.25">
      <c r="K1856" s="35"/>
    </row>
    <row r="1857" spans="11:11" x14ac:dyDescent="0.25">
      <c r="K1857" s="35"/>
    </row>
    <row r="1858" spans="11:11" x14ac:dyDescent="0.25">
      <c r="K1858" s="35"/>
    </row>
    <row r="1859" spans="11:11" x14ac:dyDescent="0.25">
      <c r="K1859" s="35"/>
    </row>
    <row r="1860" spans="11:11" x14ac:dyDescent="0.25">
      <c r="K1860" s="35"/>
    </row>
    <row r="1861" spans="11:11" x14ac:dyDescent="0.25">
      <c r="K1861" s="35"/>
    </row>
    <row r="1862" spans="11:11" x14ac:dyDescent="0.25">
      <c r="K1862" s="35"/>
    </row>
    <row r="1863" spans="11:11" x14ac:dyDescent="0.25">
      <c r="K1863" s="35"/>
    </row>
    <row r="1864" spans="11:11" x14ac:dyDescent="0.25">
      <c r="K1864" s="35"/>
    </row>
    <row r="1865" spans="11:11" x14ac:dyDescent="0.25">
      <c r="K1865" s="35"/>
    </row>
    <row r="1866" spans="11:11" x14ac:dyDescent="0.25">
      <c r="K1866" s="35"/>
    </row>
    <row r="1867" spans="11:11" x14ac:dyDescent="0.25">
      <c r="K1867" s="35"/>
    </row>
    <row r="1868" spans="11:11" x14ac:dyDescent="0.25">
      <c r="K1868" s="35"/>
    </row>
    <row r="1869" spans="11:11" x14ac:dyDescent="0.25">
      <c r="K1869" s="35"/>
    </row>
    <row r="1870" spans="11:11" x14ac:dyDescent="0.25">
      <c r="K1870" s="35"/>
    </row>
    <row r="1871" spans="11:11" x14ac:dyDescent="0.25">
      <c r="K1871" s="35"/>
    </row>
    <row r="1872" spans="11:11" x14ac:dyDescent="0.25">
      <c r="K1872" s="35"/>
    </row>
    <row r="1873" spans="11:11" x14ac:dyDescent="0.25">
      <c r="K1873" s="35"/>
    </row>
    <row r="1874" spans="11:11" x14ac:dyDescent="0.25">
      <c r="K1874" s="35"/>
    </row>
    <row r="1875" spans="11:11" x14ac:dyDescent="0.25">
      <c r="K1875" s="35"/>
    </row>
    <row r="1876" spans="11:11" x14ac:dyDescent="0.25">
      <c r="K1876" s="35"/>
    </row>
    <row r="1877" spans="11:11" x14ac:dyDescent="0.25">
      <c r="K1877" s="35"/>
    </row>
    <row r="1878" spans="11:11" x14ac:dyDescent="0.25">
      <c r="K1878" s="35"/>
    </row>
    <row r="1879" spans="11:11" x14ac:dyDescent="0.25">
      <c r="K1879" s="35"/>
    </row>
    <row r="1880" spans="11:11" x14ac:dyDescent="0.25">
      <c r="K1880" s="35"/>
    </row>
    <row r="1881" spans="11:11" x14ac:dyDescent="0.25">
      <c r="K1881" s="35"/>
    </row>
    <row r="1882" spans="11:11" x14ac:dyDescent="0.25">
      <c r="K1882" s="35"/>
    </row>
    <row r="1883" spans="11:11" x14ac:dyDescent="0.25">
      <c r="K1883" s="35"/>
    </row>
    <row r="1884" spans="11:11" x14ac:dyDescent="0.25">
      <c r="K1884" s="35"/>
    </row>
    <row r="1885" spans="11:11" x14ac:dyDescent="0.25">
      <c r="K1885" s="35"/>
    </row>
    <row r="1886" spans="11:11" x14ac:dyDescent="0.25">
      <c r="K1886" s="35"/>
    </row>
    <row r="1887" spans="11:11" x14ac:dyDescent="0.25">
      <c r="K1887" s="35"/>
    </row>
    <row r="1888" spans="11:11" x14ac:dyDescent="0.25">
      <c r="K1888" s="35"/>
    </row>
    <row r="1889" spans="11:11" x14ac:dyDescent="0.25">
      <c r="K1889" s="35"/>
    </row>
    <row r="1890" spans="11:11" x14ac:dyDescent="0.25">
      <c r="K1890" s="35"/>
    </row>
    <row r="1891" spans="11:11" x14ac:dyDescent="0.25">
      <c r="K1891" s="35"/>
    </row>
    <row r="1892" spans="11:11" x14ac:dyDescent="0.25">
      <c r="K1892" s="35"/>
    </row>
    <row r="1893" spans="11:11" x14ac:dyDescent="0.25">
      <c r="K1893" s="35"/>
    </row>
    <row r="1894" spans="11:11" x14ac:dyDescent="0.25">
      <c r="K1894" s="35"/>
    </row>
    <row r="1895" spans="11:11" x14ac:dyDescent="0.25">
      <c r="K1895" s="35"/>
    </row>
    <row r="1896" spans="11:11" x14ac:dyDescent="0.25">
      <c r="K1896" s="35"/>
    </row>
    <row r="1897" spans="11:11" x14ac:dyDescent="0.25">
      <c r="K1897" s="35"/>
    </row>
    <row r="1898" spans="11:11" x14ac:dyDescent="0.25">
      <c r="K1898" s="35"/>
    </row>
    <row r="1899" spans="11:11" x14ac:dyDescent="0.25">
      <c r="K1899" s="35"/>
    </row>
    <row r="1900" spans="11:11" x14ac:dyDescent="0.25">
      <c r="K1900" s="35"/>
    </row>
    <row r="1901" spans="11:11" x14ac:dyDescent="0.25">
      <c r="K1901" s="35"/>
    </row>
    <row r="1902" spans="11:11" x14ac:dyDescent="0.25">
      <c r="K1902" s="35"/>
    </row>
    <row r="1903" spans="11:11" x14ac:dyDescent="0.25">
      <c r="K1903" s="35"/>
    </row>
    <row r="1904" spans="11:11" x14ac:dyDescent="0.25">
      <c r="K1904" s="35"/>
    </row>
    <row r="1905" spans="11:11" x14ac:dyDescent="0.25">
      <c r="K1905" s="35"/>
    </row>
    <row r="1906" spans="11:11" x14ac:dyDescent="0.25">
      <c r="K1906" s="35"/>
    </row>
    <row r="1907" spans="11:11" x14ac:dyDescent="0.25">
      <c r="K1907" s="35"/>
    </row>
    <row r="1908" spans="11:11" x14ac:dyDescent="0.25">
      <c r="K1908" s="35"/>
    </row>
    <row r="1909" spans="11:11" x14ac:dyDescent="0.25">
      <c r="K1909" s="35"/>
    </row>
    <row r="1910" spans="11:11" x14ac:dyDescent="0.25">
      <c r="K1910" s="35"/>
    </row>
    <row r="1911" spans="11:11" x14ac:dyDescent="0.25">
      <c r="K1911" s="35"/>
    </row>
    <row r="1912" spans="11:11" x14ac:dyDescent="0.25">
      <c r="K1912" s="35"/>
    </row>
    <row r="1913" spans="11:11" x14ac:dyDescent="0.25">
      <c r="K1913" s="35"/>
    </row>
    <row r="1914" spans="11:11" x14ac:dyDescent="0.25">
      <c r="K1914" s="35"/>
    </row>
    <row r="1915" spans="11:11" x14ac:dyDescent="0.25">
      <c r="K1915" s="35"/>
    </row>
    <row r="1916" spans="11:11" x14ac:dyDescent="0.25">
      <c r="K1916" s="35"/>
    </row>
    <row r="1917" spans="11:11" x14ac:dyDescent="0.25">
      <c r="K1917" s="35"/>
    </row>
    <row r="1918" spans="11:11" x14ac:dyDescent="0.25">
      <c r="K1918" s="35"/>
    </row>
    <row r="1919" spans="11:11" x14ac:dyDescent="0.25">
      <c r="K1919" s="35"/>
    </row>
    <row r="1920" spans="11:11" x14ac:dyDescent="0.25">
      <c r="K1920" s="35"/>
    </row>
    <row r="1921" spans="11:11" x14ac:dyDescent="0.25">
      <c r="K1921" s="35"/>
    </row>
    <row r="1922" spans="11:11" x14ac:dyDescent="0.25">
      <c r="K1922" s="35"/>
    </row>
    <row r="1923" spans="11:11" x14ac:dyDescent="0.25">
      <c r="K1923" s="35"/>
    </row>
    <row r="1924" spans="11:11" x14ac:dyDescent="0.25">
      <c r="K1924" s="35"/>
    </row>
    <row r="1925" spans="11:11" x14ac:dyDescent="0.25">
      <c r="K1925" s="35"/>
    </row>
    <row r="1926" spans="11:11" x14ac:dyDescent="0.25">
      <c r="K1926" s="35"/>
    </row>
    <row r="1927" spans="11:11" x14ac:dyDescent="0.25">
      <c r="K1927" s="35"/>
    </row>
    <row r="1928" spans="11:11" x14ac:dyDescent="0.25">
      <c r="K1928" s="35"/>
    </row>
    <row r="1929" spans="11:11" x14ac:dyDescent="0.25">
      <c r="K1929" s="35"/>
    </row>
    <row r="1930" spans="11:11" x14ac:dyDescent="0.25">
      <c r="K1930" s="35"/>
    </row>
    <row r="1931" spans="11:11" x14ac:dyDescent="0.25">
      <c r="K1931" s="35"/>
    </row>
    <row r="1932" spans="11:11" x14ac:dyDescent="0.25">
      <c r="K1932" s="35"/>
    </row>
    <row r="1933" spans="11:11" x14ac:dyDescent="0.25">
      <c r="K1933" s="35"/>
    </row>
    <row r="1934" spans="11:11" x14ac:dyDescent="0.25">
      <c r="K1934" s="35"/>
    </row>
    <row r="1935" spans="11:11" x14ac:dyDescent="0.25">
      <c r="K1935" s="35"/>
    </row>
    <row r="1936" spans="11:11" x14ac:dyDescent="0.25">
      <c r="K1936" s="35"/>
    </row>
    <row r="1937" spans="11:11" x14ac:dyDescent="0.25">
      <c r="K1937" s="35"/>
    </row>
    <row r="1938" spans="11:11" x14ac:dyDescent="0.25">
      <c r="K1938" s="35"/>
    </row>
    <row r="1939" spans="11:11" x14ac:dyDescent="0.25">
      <c r="K1939" s="35"/>
    </row>
    <row r="1940" spans="11:11" x14ac:dyDescent="0.25">
      <c r="K1940" s="35"/>
    </row>
    <row r="1941" spans="11:11" x14ac:dyDescent="0.25">
      <c r="K1941" s="35"/>
    </row>
    <row r="1942" spans="11:11" x14ac:dyDescent="0.25">
      <c r="K1942" s="35"/>
    </row>
    <row r="1943" spans="11:11" x14ac:dyDescent="0.25">
      <c r="K1943" s="35"/>
    </row>
    <row r="1944" spans="11:11" x14ac:dyDescent="0.25">
      <c r="K1944" s="35"/>
    </row>
    <row r="1945" spans="11:11" x14ac:dyDescent="0.25">
      <c r="K1945" s="35"/>
    </row>
    <row r="1946" spans="11:11" x14ac:dyDescent="0.25">
      <c r="K1946" s="35"/>
    </row>
    <row r="1947" spans="11:11" x14ac:dyDescent="0.25">
      <c r="K1947" s="35"/>
    </row>
    <row r="1948" spans="11:11" x14ac:dyDescent="0.25">
      <c r="K1948" s="35"/>
    </row>
    <row r="1949" spans="11:11" x14ac:dyDescent="0.25">
      <c r="K1949" s="35"/>
    </row>
    <row r="1950" spans="11:11" x14ac:dyDescent="0.25">
      <c r="K1950" s="35"/>
    </row>
    <row r="1951" spans="11:11" x14ac:dyDescent="0.25">
      <c r="K1951" s="35"/>
    </row>
    <row r="1952" spans="11:11" x14ac:dyDescent="0.25">
      <c r="K1952" s="35"/>
    </row>
    <row r="1953" spans="11:11" x14ac:dyDescent="0.25">
      <c r="K1953" s="35"/>
    </row>
    <row r="1954" spans="11:11" x14ac:dyDescent="0.25">
      <c r="K1954" s="35"/>
    </row>
    <row r="1955" spans="11:11" x14ac:dyDescent="0.25">
      <c r="K1955" s="35"/>
    </row>
    <row r="1956" spans="11:11" x14ac:dyDescent="0.25">
      <c r="K1956" s="35"/>
    </row>
    <row r="1957" spans="11:11" x14ac:dyDescent="0.25">
      <c r="K1957" s="35"/>
    </row>
    <row r="1958" spans="11:11" x14ac:dyDescent="0.25">
      <c r="K1958" s="35"/>
    </row>
    <row r="1959" spans="11:11" x14ac:dyDescent="0.25">
      <c r="K1959" s="35"/>
    </row>
    <row r="1960" spans="11:11" x14ac:dyDescent="0.25">
      <c r="K1960" s="35"/>
    </row>
    <row r="1961" spans="11:11" x14ac:dyDescent="0.25">
      <c r="K1961" s="35"/>
    </row>
    <row r="1962" spans="11:11" x14ac:dyDescent="0.25">
      <c r="K1962" s="35"/>
    </row>
    <row r="1963" spans="11:11" x14ac:dyDescent="0.25">
      <c r="K1963" s="35"/>
    </row>
    <row r="1964" spans="11:11" x14ac:dyDescent="0.25">
      <c r="K1964" s="35"/>
    </row>
    <row r="1965" spans="11:11" x14ac:dyDescent="0.25">
      <c r="K1965" s="35"/>
    </row>
    <row r="1966" spans="11:11" x14ac:dyDescent="0.25">
      <c r="K1966" s="35"/>
    </row>
    <row r="1967" spans="11:11" x14ac:dyDescent="0.25">
      <c r="K1967" s="35"/>
    </row>
    <row r="1968" spans="11:11" x14ac:dyDescent="0.25">
      <c r="K1968" s="35"/>
    </row>
    <row r="1969" spans="11:11" x14ac:dyDescent="0.25">
      <c r="K1969" s="35"/>
    </row>
    <row r="1970" spans="11:11" x14ac:dyDescent="0.25">
      <c r="K1970" s="35"/>
    </row>
    <row r="1971" spans="11:11" x14ac:dyDescent="0.25">
      <c r="K1971" s="35"/>
    </row>
    <row r="1972" spans="11:11" x14ac:dyDescent="0.25">
      <c r="K1972" s="35"/>
    </row>
    <row r="1973" spans="11:11" x14ac:dyDescent="0.25">
      <c r="K1973" s="35"/>
    </row>
    <row r="1974" spans="11:11" x14ac:dyDescent="0.25">
      <c r="K1974" s="35"/>
    </row>
    <row r="1975" spans="11:11" x14ac:dyDescent="0.25">
      <c r="K1975" s="35"/>
    </row>
    <row r="1976" spans="11:11" x14ac:dyDescent="0.25">
      <c r="K1976" s="35"/>
    </row>
    <row r="1977" spans="11:11" x14ac:dyDescent="0.25">
      <c r="K1977" s="35"/>
    </row>
    <row r="1978" spans="11:11" x14ac:dyDescent="0.25">
      <c r="K1978" s="35"/>
    </row>
    <row r="1979" spans="11:11" x14ac:dyDescent="0.25">
      <c r="K1979" s="35"/>
    </row>
    <row r="1980" spans="11:11" x14ac:dyDescent="0.25">
      <c r="K1980" s="35"/>
    </row>
    <row r="1981" spans="11:11" x14ac:dyDescent="0.25">
      <c r="K1981" s="35"/>
    </row>
    <row r="1982" spans="11:11" x14ac:dyDescent="0.25">
      <c r="K1982" s="35"/>
    </row>
    <row r="1983" spans="11:11" x14ac:dyDescent="0.25">
      <c r="K1983" s="35"/>
    </row>
    <row r="1984" spans="11:11" x14ac:dyDescent="0.25">
      <c r="K1984" s="35"/>
    </row>
    <row r="1985" spans="11:11" x14ac:dyDescent="0.25">
      <c r="K1985" s="35"/>
    </row>
    <row r="1986" spans="11:11" x14ac:dyDescent="0.25">
      <c r="K1986" s="35"/>
    </row>
    <row r="1987" spans="11:11" x14ac:dyDescent="0.25">
      <c r="K1987" s="35"/>
    </row>
    <row r="1988" spans="11:11" x14ac:dyDescent="0.25">
      <c r="K1988" s="35"/>
    </row>
    <row r="1989" spans="11:11" x14ac:dyDescent="0.25">
      <c r="K1989" s="35"/>
    </row>
    <row r="1990" spans="11:11" x14ac:dyDescent="0.25">
      <c r="K1990" s="35"/>
    </row>
    <row r="1991" spans="11:11" x14ac:dyDescent="0.25">
      <c r="K1991" s="35"/>
    </row>
    <row r="1992" spans="11:11" x14ac:dyDescent="0.25">
      <c r="K1992" s="35"/>
    </row>
    <row r="1993" spans="11:11" x14ac:dyDescent="0.25">
      <c r="K1993" s="35"/>
    </row>
    <row r="1994" spans="11:11" x14ac:dyDescent="0.25">
      <c r="K1994" s="35"/>
    </row>
    <row r="1995" spans="11:11" x14ac:dyDescent="0.25">
      <c r="K1995" s="35"/>
    </row>
    <row r="1996" spans="11:11" x14ac:dyDescent="0.25">
      <c r="K1996" s="35"/>
    </row>
    <row r="1997" spans="11:11" x14ac:dyDescent="0.25">
      <c r="K1997" s="35"/>
    </row>
    <row r="1998" spans="11:11" x14ac:dyDescent="0.25">
      <c r="K1998" s="35"/>
    </row>
    <row r="1999" spans="11:11" x14ac:dyDescent="0.25">
      <c r="K1999" s="35"/>
    </row>
    <row r="2000" spans="11:11" x14ac:dyDescent="0.25">
      <c r="K2000" s="35"/>
    </row>
    <row r="2001" spans="11:11" x14ac:dyDescent="0.25">
      <c r="K2001" s="35"/>
    </row>
    <row r="2002" spans="11:11" x14ac:dyDescent="0.25">
      <c r="K2002" s="35"/>
    </row>
    <row r="2003" spans="11:11" x14ac:dyDescent="0.25">
      <c r="K2003" s="35"/>
    </row>
    <row r="2004" spans="11:11" x14ac:dyDescent="0.25">
      <c r="K2004" s="35"/>
    </row>
    <row r="2005" spans="11:11" x14ac:dyDescent="0.25">
      <c r="K2005" s="35"/>
    </row>
    <row r="2006" spans="11:11" x14ac:dyDescent="0.25">
      <c r="K2006" s="35"/>
    </row>
    <row r="2007" spans="11:11" x14ac:dyDescent="0.25">
      <c r="K2007" s="35"/>
    </row>
    <row r="2008" spans="11:11" x14ac:dyDescent="0.25">
      <c r="K2008" s="35"/>
    </row>
    <row r="2009" spans="11:11" x14ac:dyDescent="0.25">
      <c r="K2009" s="35"/>
    </row>
    <row r="2010" spans="11:11" x14ac:dyDescent="0.25">
      <c r="K2010" s="35"/>
    </row>
    <row r="2011" spans="11:11" x14ac:dyDescent="0.25">
      <c r="K2011" s="35"/>
    </row>
    <row r="2012" spans="11:11" x14ac:dyDescent="0.25">
      <c r="K2012" s="35"/>
    </row>
    <row r="2013" spans="11:11" x14ac:dyDescent="0.25">
      <c r="K2013" s="35"/>
    </row>
    <row r="2014" spans="11:11" x14ac:dyDescent="0.25">
      <c r="K2014" s="35"/>
    </row>
    <row r="2015" spans="11:11" x14ac:dyDescent="0.25">
      <c r="K2015" s="35"/>
    </row>
    <row r="2016" spans="11:11" x14ac:dyDescent="0.25">
      <c r="K2016" s="35"/>
    </row>
    <row r="2017" spans="11:11" x14ac:dyDescent="0.25">
      <c r="K2017" s="35"/>
    </row>
    <row r="2018" spans="11:11" x14ac:dyDescent="0.25">
      <c r="K2018" s="35"/>
    </row>
    <row r="2019" spans="11:11" x14ac:dyDescent="0.25">
      <c r="K2019" s="35"/>
    </row>
    <row r="2020" spans="11:11" x14ac:dyDescent="0.25">
      <c r="K2020" s="35"/>
    </row>
    <row r="2021" spans="11:11" x14ac:dyDescent="0.25">
      <c r="K2021" s="35"/>
    </row>
    <row r="2022" spans="11:11" x14ac:dyDescent="0.25">
      <c r="K2022" s="35"/>
    </row>
    <row r="2023" spans="11:11" x14ac:dyDescent="0.25">
      <c r="K2023" s="35"/>
    </row>
    <row r="2024" spans="11:11" x14ac:dyDescent="0.25">
      <c r="K2024" s="35"/>
    </row>
    <row r="2025" spans="11:11" x14ac:dyDescent="0.25">
      <c r="K2025" s="35"/>
    </row>
    <row r="2026" spans="11:11" x14ac:dyDescent="0.25">
      <c r="K2026" s="35"/>
    </row>
    <row r="2027" spans="11:11" x14ac:dyDescent="0.25">
      <c r="K2027" s="35"/>
    </row>
    <row r="2028" spans="11:11" x14ac:dyDescent="0.25">
      <c r="K2028" s="35"/>
    </row>
    <row r="2029" spans="11:11" x14ac:dyDescent="0.25">
      <c r="K2029" s="35"/>
    </row>
    <row r="2030" spans="11:11" x14ac:dyDescent="0.25">
      <c r="K2030" s="35"/>
    </row>
    <row r="2031" spans="11:11" x14ac:dyDescent="0.25">
      <c r="K2031" s="35"/>
    </row>
    <row r="2032" spans="11:11" x14ac:dyDescent="0.25">
      <c r="K2032" s="35"/>
    </row>
    <row r="2033" spans="11:11" x14ac:dyDescent="0.25">
      <c r="K2033" s="35"/>
    </row>
    <row r="2034" spans="11:11" x14ac:dyDescent="0.25">
      <c r="K2034" s="35"/>
    </row>
    <row r="2035" spans="11:11" x14ac:dyDescent="0.25">
      <c r="K2035" s="35"/>
    </row>
    <row r="2036" spans="11:11" x14ac:dyDescent="0.25">
      <c r="K2036" s="35"/>
    </row>
    <row r="2037" spans="11:11" x14ac:dyDescent="0.25">
      <c r="K2037" s="35"/>
    </row>
    <row r="2038" spans="11:11" x14ac:dyDescent="0.25">
      <c r="K2038" s="35"/>
    </row>
    <row r="2039" spans="11:11" x14ac:dyDescent="0.25">
      <c r="K2039" s="35"/>
    </row>
    <row r="2040" spans="11:11" x14ac:dyDescent="0.25">
      <c r="K2040" s="35"/>
    </row>
    <row r="2041" spans="11:11" x14ac:dyDescent="0.25">
      <c r="K2041" s="35"/>
    </row>
    <row r="2042" spans="11:11" x14ac:dyDescent="0.25">
      <c r="K2042" s="35"/>
    </row>
    <row r="2043" spans="11:11" x14ac:dyDescent="0.25">
      <c r="K2043" s="35"/>
    </row>
    <row r="2044" spans="11:11" x14ac:dyDescent="0.25">
      <c r="K2044" s="35"/>
    </row>
    <row r="2045" spans="11:11" x14ac:dyDescent="0.25">
      <c r="K2045" s="35"/>
    </row>
    <row r="2046" spans="11:11" x14ac:dyDescent="0.25">
      <c r="K2046" s="35"/>
    </row>
    <row r="2047" spans="11:11" x14ac:dyDescent="0.25">
      <c r="K2047" s="35"/>
    </row>
    <row r="2048" spans="11:11" x14ac:dyDescent="0.25">
      <c r="K2048" s="35"/>
    </row>
    <row r="2049" spans="11:11" x14ac:dyDescent="0.25">
      <c r="K2049" s="35"/>
    </row>
    <row r="2050" spans="11:11" x14ac:dyDescent="0.25">
      <c r="K2050" s="35"/>
    </row>
    <row r="2051" spans="11:11" x14ac:dyDescent="0.25">
      <c r="K2051" s="35"/>
    </row>
    <row r="2052" spans="11:11" x14ac:dyDescent="0.25">
      <c r="K2052" s="35"/>
    </row>
    <row r="2053" spans="11:11" x14ac:dyDescent="0.25">
      <c r="K2053" s="35"/>
    </row>
    <row r="2054" spans="11:11" x14ac:dyDescent="0.25">
      <c r="K2054" s="35"/>
    </row>
    <row r="2055" spans="11:11" x14ac:dyDescent="0.25">
      <c r="K2055" s="35"/>
    </row>
    <row r="2056" spans="11:11" x14ac:dyDescent="0.25">
      <c r="K2056" s="35"/>
    </row>
    <row r="2057" spans="11:11" x14ac:dyDescent="0.25">
      <c r="K2057" s="35"/>
    </row>
    <row r="2058" spans="11:11" x14ac:dyDescent="0.25">
      <c r="K2058" s="35"/>
    </row>
    <row r="2059" spans="11:11" x14ac:dyDescent="0.25">
      <c r="K2059" s="35"/>
    </row>
    <row r="2060" spans="11:11" x14ac:dyDescent="0.25">
      <c r="K2060" s="35"/>
    </row>
    <row r="2061" spans="11:11" x14ac:dyDescent="0.25">
      <c r="K2061" s="35"/>
    </row>
    <row r="2062" spans="11:11" x14ac:dyDescent="0.25">
      <c r="K2062" s="35"/>
    </row>
    <row r="2063" spans="11:11" x14ac:dyDescent="0.25">
      <c r="K2063" s="35"/>
    </row>
    <row r="2064" spans="11:11" x14ac:dyDescent="0.25">
      <c r="K2064" s="35"/>
    </row>
    <row r="2065" spans="11:11" x14ac:dyDescent="0.25">
      <c r="K2065" s="35"/>
    </row>
    <row r="2066" spans="11:11" x14ac:dyDescent="0.25">
      <c r="K2066" s="35"/>
    </row>
    <row r="2067" spans="11:11" x14ac:dyDescent="0.25">
      <c r="K2067" s="35"/>
    </row>
    <row r="2068" spans="11:11" x14ac:dyDescent="0.25">
      <c r="K2068" s="35"/>
    </row>
    <row r="2069" spans="11:11" x14ac:dyDescent="0.25">
      <c r="K2069" s="35"/>
    </row>
    <row r="2070" spans="11:11" x14ac:dyDescent="0.25">
      <c r="K2070" s="35"/>
    </row>
    <row r="2071" spans="11:11" x14ac:dyDescent="0.25">
      <c r="K2071" s="35"/>
    </row>
    <row r="2072" spans="11:11" x14ac:dyDescent="0.25">
      <c r="K2072" s="35"/>
    </row>
    <row r="2073" spans="11:11" x14ac:dyDescent="0.25">
      <c r="K2073" s="35"/>
    </row>
    <row r="2074" spans="11:11" x14ac:dyDescent="0.25">
      <c r="K2074" s="35"/>
    </row>
    <row r="2075" spans="11:11" x14ac:dyDescent="0.25">
      <c r="K2075" s="35"/>
    </row>
    <row r="2076" spans="11:11" x14ac:dyDescent="0.25">
      <c r="K2076" s="35"/>
    </row>
    <row r="2077" spans="11:11" x14ac:dyDescent="0.25">
      <c r="K2077" s="35"/>
    </row>
    <row r="2078" spans="11:11" x14ac:dyDescent="0.25">
      <c r="K2078" s="35"/>
    </row>
    <row r="2079" spans="11:11" x14ac:dyDescent="0.25">
      <c r="K2079" s="35"/>
    </row>
    <row r="2080" spans="11:11" x14ac:dyDescent="0.25">
      <c r="K2080" s="35"/>
    </row>
    <row r="2081" spans="11:11" x14ac:dyDescent="0.25">
      <c r="K2081" s="35"/>
    </row>
    <row r="2082" spans="11:11" x14ac:dyDescent="0.25">
      <c r="K2082" s="35"/>
    </row>
    <row r="2083" spans="11:11" x14ac:dyDescent="0.25">
      <c r="K2083" s="35"/>
    </row>
    <row r="2084" spans="11:11" x14ac:dyDescent="0.25">
      <c r="K2084" s="35"/>
    </row>
    <row r="2085" spans="11:11" x14ac:dyDescent="0.25">
      <c r="K2085" s="35"/>
    </row>
    <row r="2086" spans="11:11" x14ac:dyDescent="0.25">
      <c r="K2086" s="35"/>
    </row>
    <row r="2087" spans="11:11" x14ac:dyDescent="0.25">
      <c r="K2087" s="35"/>
    </row>
    <row r="2088" spans="11:11" x14ac:dyDescent="0.25">
      <c r="K2088" s="35"/>
    </row>
    <row r="2089" spans="11:11" x14ac:dyDescent="0.25">
      <c r="K2089" s="35"/>
    </row>
    <row r="2090" spans="11:11" x14ac:dyDescent="0.25">
      <c r="K2090" s="35"/>
    </row>
    <row r="2091" spans="11:11" x14ac:dyDescent="0.25">
      <c r="K2091" s="35"/>
    </row>
    <row r="2092" spans="11:11" x14ac:dyDescent="0.25">
      <c r="K2092" s="35"/>
    </row>
    <row r="2093" spans="11:11" x14ac:dyDescent="0.25">
      <c r="K2093" s="35"/>
    </row>
    <row r="2094" spans="11:11" x14ac:dyDescent="0.25">
      <c r="K2094" s="35"/>
    </row>
    <row r="2095" spans="11:11" x14ac:dyDescent="0.25">
      <c r="K2095" s="35"/>
    </row>
    <row r="2096" spans="11:11" x14ac:dyDescent="0.25">
      <c r="K2096" s="35"/>
    </row>
    <row r="2097" spans="11:11" x14ac:dyDescent="0.25">
      <c r="K2097" s="35"/>
    </row>
    <row r="2098" spans="11:11" x14ac:dyDescent="0.25">
      <c r="K2098" s="35"/>
    </row>
    <row r="2099" spans="11:11" x14ac:dyDescent="0.25">
      <c r="K2099" s="35"/>
    </row>
    <row r="2100" spans="11:11" x14ac:dyDescent="0.25">
      <c r="K2100" s="35"/>
    </row>
    <row r="2101" spans="11:11" x14ac:dyDescent="0.25">
      <c r="K2101" s="35"/>
    </row>
    <row r="2102" spans="11:11" x14ac:dyDescent="0.25">
      <c r="K2102" s="35"/>
    </row>
    <row r="2103" spans="11:11" x14ac:dyDescent="0.25">
      <c r="K2103" s="35"/>
    </row>
    <row r="2104" spans="11:11" x14ac:dyDescent="0.25">
      <c r="K2104" s="35"/>
    </row>
    <row r="2105" spans="11:11" x14ac:dyDescent="0.25">
      <c r="K2105" s="35"/>
    </row>
    <row r="2106" spans="11:11" x14ac:dyDescent="0.25">
      <c r="K2106" s="35"/>
    </row>
    <row r="2107" spans="11:11" x14ac:dyDescent="0.25">
      <c r="K2107" s="35"/>
    </row>
    <row r="2108" spans="11:11" x14ac:dyDescent="0.25">
      <c r="K2108" s="35"/>
    </row>
    <row r="2109" spans="11:11" x14ac:dyDescent="0.25">
      <c r="K2109" s="35"/>
    </row>
    <row r="2110" spans="11:11" x14ac:dyDescent="0.25">
      <c r="K2110" s="35"/>
    </row>
    <row r="2111" spans="11:11" x14ac:dyDescent="0.25">
      <c r="K2111" s="35"/>
    </row>
    <row r="2112" spans="11:11" x14ac:dyDescent="0.25">
      <c r="K2112" s="35"/>
    </row>
    <row r="2113" spans="11:11" x14ac:dyDescent="0.25">
      <c r="K2113" s="35"/>
    </row>
    <row r="2114" spans="11:11" x14ac:dyDescent="0.25">
      <c r="K2114" s="35"/>
    </row>
    <row r="2115" spans="11:11" x14ac:dyDescent="0.25">
      <c r="K2115" s="35"/>
    </row>
    <row r="2116" spans="11:11" x14ac:dyDescent="0.25">
      <c r="K2116" s="35"/>
    </row>
    <row r="2117" spans="11:11" x14ac:dyDescent="0.25">
      <c r="K2117" s="35"/>
    </row>
    <row r="2118" spans="11:11" x14ac:dyDescent="0.25">
      <c r="K2118" s="35"/>
    </row>
    <row r="2119" spans="11:11" x14ac:dyDescent="0.25">
      <c r="K2119" s="35"/>
    </row>
    <row r="2120" spans="11:11" x14ac:dyDescent="0.25">
      <c r="K2120" s="35"/>
    </row>
    <row r="2121" spans="11:11" x14ac:dyDescent="0.25">
      <c r="K2121" s="35"/>
    </row>
    <row r="2122" spans="11:11" x14ac:dyDescent="0.25">
      <c r="K2122" s="35"/>
    </row>
    <row r="2123" spans="11:11" x14ac:dyDescent="0.25">
      <c r="K2123" s="35"/>
    </row>
    <row r="2124" spans="11:11" x14ac:dyDescent="0.25">
      <c r="K2124" s="35"/>
    </row>
    <row r="2125" spans="11:11" x14ac:dyDescent="0.25">
      <c r="K2125" s="35"/>
    </row>
    <row r="2126" spans="11:11" x14ac:dyDescent="0.25">
      <c r="K2126" s="35"/>
    </row>
    <row r="2127" spans="11:11" x14ac:dyDescent="0.25">
      <c r="K2127" s="35"/>
    </row>
    <row r="2128" spans="11:11" x14ac:dyDescent="0.25">
      <c r="K2128" s="35"/>
    </row>
    <row r="2129" spans="11:11" x14ac:dyDescent="0.25">
      <c r="K2129" s="35"/>
    </row>
    <row r="2130" spans="11:11" x14ac:dyDescent="0.25">
      <c r="K2130" s="35"/>
    </row>
    <row r="2131" spans="11:11" x14ac:dyDescent="0.25">
      <c r="K2131" s="35"/>
    </row>
    <row r="2132" spans="11:11" x14ac:dyDescent="0.25">
      <c r="K2132" s="35"/>
    </row>
    <row r="2133" spans="11:11" x14ac:dyDescent="0.25">
      <c r="K2133" s="35"/>
    </row>
    <row r="2134" spans="11:11" x14ac:dyDescent="0.25">
      <c r="K2134" s="35"/>
    </row>
    <row r="2135" spans="11:11" x14ac:dyDescent="0.25">
      <c r="K2135" s="35"/>
    </row>
    <row r="2136" spans="11:11" x14ac:dyDescent="0.25">
      <c r="K2136" s="35"/>
    </row>
    <row r="2137" spans="11:11" x14ac:dyDescent="0.25">
      <c r="K2137" s="35"/>
    </row>
    <row r="2138" spans="11:11" x14ac:dyDescent="0.25">
      <c r="K2138" s="35"/>
    </row>
    <row r="2139" spans="11:11" x14ac:dyDescent="0.25">
      <c r="K2139" s="35"/>
    </row>
    <row r="2140" spans="11:11" x14ac:dyDescent="0.25">
      <c r="K2140" s="35"/>
    </row>
    <row r="2141" spans="11:11" x14ac:dyDescent="0.25">
      <c r="K2141" s="35"/>
    </row>
    <row r="2142" spans="11:11" x14ac:dyDescent="0.25">
      <c r="K2142" s="35"/>
    </row>
    <row r="2143" spans="11:11" x14ac:dyDescent="0.25">
      <c r="K2143" s="35"/>
    </row>
    <row r="2144" spans="11:11" x14ac:dyDescent="0.25">
      <c r="K2144" s="35"/>
    </row>
    <row r="2145" spans="11:11" x14ac:dyDescent="0.25">
      <c r="K2145" s="35"/>
    </row>
    <row r="2146" spans="11:11" x14ac:dyDescent="0.25">
      <c r="K2146" s="35"/>
    </row>
    <row r="2147" spans="11:11" x14ac:dyDescent="0.25">
      <c r="K2147" s="35"/>
    </row>
    <row r="2148" spans="11:11" x14ac:dyDescent="0.25">
      <c r="K2148" s="35"/>
    </row>
    <row r="2149" spans="11:11" x14ac:dyDescent="0.25">
      <c r="K2149" s="35"/>
    </row>
    <row r="2150" spans="11:11" x14ac:dyDescent="0.25">
      <c r="K2150" s="35"/>
    </row>
    <row r="2151" spans="11:11" x14ac:dyDescent="0.25">
      <c r="K2151" s="35"/>
    </row>
    <row r="2152" spans="11:11" x14ac:dyDescent="0.25">
      <c r="K2152" s="35"/>
    </row>
    <row r="2153" spans="11:11" x14ac:dyDescent="0.25">
      <c r="K2153" s="35"/>
    </row>
    <row r="2154" spans="11:11" x14ac:dyDescent="0.25">
      <c r="K2154" s="35"/>
    </row>
    <row r="2155" spans="11:11" x14ac:dyDescent="0.25">
      <c r="K2155" s="35"/>
    </row>
    <row r="2156" spans="11:11" x14ac:dyDescent="0.25">
      <c r="K2156" s="35"/>
    </row>
    <row r="2157" spans="11:11" x14ac:dyDescent="0.25">
      <c r="K2157" s="35"/>
    </row>
    <row r="2158" spans="11:11" x14ac:dyDescent="0.25">
      <c r="K2158" s="35"/>
    </row>
    <row r="2159" spans="11:11" x14ac:dyDescent="0.25">
      <c r="K2159" s="35"/>
    </row>
    <row r="2160" spans="11:11" x14ac:dyDescent="0.25">
      <c r="K2160" s="35"/>
    </row>
    <row r="2161" spans="11:11" x14ac:dyDescent="0.25">
      <c r="K2161" s="35"/>
    </row>
    <row r="2162" spans="11:11" x14ac:dyDescent="0.25">
      <c r="K2162" s="35"/>
    </row>
    <row r="2163" spans="11:11" x14ac:dyDescent="0.25">
      <c r="K2163" s="35"/>
    </row>
    <row r="2164" spans="11:11" x14ac:dyDescent="0.25">
      <c r="K2164" s="35"/>
    </row>
    <row r="2165" spans="11:11" x14ac:dyDescent="0.25">
      <c r="K2165" s="35"/>
    </row>
    <row r="2166" spans="11:11" x14ac:dyDescent="0.25">
      <c r="K2166" s="35"/>
    </row>
    <row r="2167" spans="11:11" x14ac:dyDescent="0.25">
      <c r="K2167" s="35"/>
    </row>
    <row r="2168" spans="11:11" x14ac:dyDescent="0.25">
      <c r="K2168" s="35"/>
    </row>
    <row r="2169" spans="11:11" x14ac:dyDescent="0.25">
      <c r="K2169" s="35"/>
    </row>
    <row r="2170" spans="11:11" x14ac:dyDescent="0.25">
      <c r="K2170" s="35"/>
    </row>
    <row r="2171" spans="11:11" x14ac:dyDescent="0.25">
      <c r="K2171" s="35"/>
    </row>
    <row r="2172" spans="11:11" x14ac:dyDescent="0.25">
      <c r="K2172" s="35"/>
    </row>
    <row r="2173" spans="11:11" x14ac:dyDescent="0.25">
      <c r="K2173" s="35"/>
    </row>
    <row r="2174" spans="11:11" x14ac:dyDescent="0.25">
      <c r="K2174" s="35"/>
    </row>
    <row r="2175" spans="11:11" x14ac:dyDescent="0.25">
      <c r="K2175" s="35"/>
    </row>
    <row r="2176" spans="11:11" x14ac:dyDescent="0.25">
      <c r="K2176" s="35"/>
    </row>
    <row r="2177" spans="11:11" x14ac:dyDescent="0.25">
      <c r="K2177" s="35"/>
    </row>
    <row r="2178" spans="11:11" x14ac:dyDescent="0.25">
      <c r="K2178" s="35"/>
    </row>
    <row r="2179" spans="11:11" x14ac:dyDescent="0.25">
      <c r="K2179" s="35"/>
    </row>
    <row r="2180" spans="11:11" x14ac:dyDescent="0.25">
      <c r="K2180" s="35"/>
    </row>
    <row r="2181" spans="11:11" x14ac:dyDescent="0.25">
      <c r="K2181" s="35"/>
    </row>
    <row r="2182" spans="11:11" x14ac:dyDescent="0.25">
      <c r="K2182" s="35"/>
    </row>
    <row r="2183" spans="11:11" x14ac:dyDescent="0.25">
      <c r="K2183" s="35"/>
    </row>
    <row r="2184" spans="11:11" x14ac:dyDescent="0.25">
      <c r="K2184" s="35"/>
    </row>
    <row r="2185" spans="11:11" x14ac:dyDescent="0.25">
      <c r="K2185" s="35"/>
    </row>
    <row r="2186" spans="11:11" x14ac:dyDescent="0.25">
      <c r="K2186" s="35"/>
    </row>
    <row r="2187" spans="11:11" x14ac:dyDescent="0.25">
      <c r="K2187" s="35"/>
    </row>
    <row r="2188" spans="11:11" x14ac:dyDescent="0.25">
      <c r="K2188" s="35"/>
    </row>
    <row r="2189" spans="11:11" x14ac:dyDescent="0.25">
      <c r="K2189" s="35"/>
    </row>
    <row r="2190" spans="11:11" x14ac:dyDescent="0.25">
      <c r="K2190" s="35"/>
    </row>
    <row r="2191" spans="11:11" x14ac:dyDescent="0.25">
      <c r="K2191" s="35"/>
    </row>
    <row r="2192" spans="11:11" x14ac:dyDescent="0.25">
      <c r="K2192" s="35"/>
    </row>
    <row r="2193" spans="11:11" x14ac:dyDescent="0.25">
      <c r="K2193" s="35"/>
    </row>
    <row r="2194" spans="11:11" x14ac:dyDescent="0.25">
      <c r="K2194" s="35"/>
    </row>
    <row r="2195" spans="11:11" x14ac:dyDescent="0.25">
      <c r="K2195" s="35"/>
    </row>
    <row r="2196" spans="11:11" x14ac:dyDescent="0.25">
      <c r="K2196" s="35"/>
    </row>
    <row r="2197" spans="11:11" x14ac:dyDescent="0.25">
      <c r="K2197" s="35"/>
    </row>
    <row r="2198" spans="11:11" x14ac:dyDescent="0.25">
      <c r="K2198" s="35"/>
    </row>
    <row r="2199" spans="11:11" x14ac:dyDescent="0.25">
      <c r="K2199" s="35"/>
    </row>
    <row r="2200" spans="11:11" x14ac:dyDescent="0.25">
      <c r="K2200" s="35"/>
    </row>
    <row r="2201" spans="11:11" x14ac:dyDescent="0.25">
      <c r="K2201" s="35"/>
    </row>
    <row r="2202" spans="11:11" x14ac:dyDescent="0.25">
      <c r="K2202" s="35"/>
    </row>
    <row r="2203" spans="11:11" x14ac:dyDescent="0.25">
      <c r="K2203" s="35"/>
    </row>
    <row r="2204" spans="11:11" x14ac:dyDescent="0.25">
      <c r="K2204" s="35"/>
    </row>
    <row r="2205" spans="11:11" x14ac:dyDescent="0.25">
      <c r="K2205" s="35"/>
    </row>
    <row r="2206" spans="11:11" x14ac:dyDescent="0.25">
      <c r="K2206" s="35"/>
    </row>
    <row r="2207" spans="11:11" x14ac:dyDescent="0.25">
      <c r="K2207" s="35"/>
    </row>
    <row r="2208" spans="11:11" x14ac:dyDescent="0.25">
      <c r="K2208" s="35"/>
    </row>
    <row r="2209" spans="11:11" x14ac:dyDescent="0.25">
      <c r="K2209" s="35"/>
    </row>
    <row r="2210" spans="11:11" x14ac:dyDescent="0.25">
      <c r="K2210" s="35"/>
    </row>
    <row r="2211" spans="11:11" x14ac:dyDescent="0.25">
      <c r="K2211" s="35"/>
    </row>
    <row r="2212" spans="11:11" x14ac:dyDescent="0.25">
      <c r="K2212" s="35"/>
    </row>
    <row r="2213" spans="11:11" x14ac:dyDescent="0.25">
      <c r="K2213" s="35"/>
    </row>
    <row r="2214" spans="11:11" x14ac:dyDescent="0.25">
      <c r="K2214" s="35"/>
    </row>
    <row r="2215" spans="11:11" x14ac:dyDescent="0.25">
      <c r="K2215" s="35"/>
    </row>
    <row r="2216" spans="11:11" x14ac:dyDescent="0.25">
      <c r="K2216" s="35"/>
    </row>
    <row r="2217" spans="11:11" x14ac:dyDescent="0.25">
      <c r="K2217" s="35"/>
    </row>
    <row r="2218" spans="11:11" x14ac:dyDescent="0.25">
      <c r="K2218" s="35"/>
    </row>
    <row r="2219" spans="11:11" x14ac:dyDescent="0.25">
      <c r="K2219" s="35"/>
    </row>
    <row r="2220" spans="11:11" x14ac:dyDescent="0.25">
      <c r="K2220" s="35"/>
    </row>
    <row r="2221" spans="11:11" x14ac:dyDescent="0.25">
      <c r="K2221" s="35"/>
    </row>
    <row r="2222" spans="11:11" x14ac:dyDescent="0.25">
      <c r="K2222" s="35"/>
    </row>
    <row r="2223" spans="11:11" x14ac:dyDescent="0.25">
      <c r="K2223" s="35"/>
    </row>
    <row r="2224" spans="11:11" x14ac:dyDescent="0.25">
      <c r="K2224" s="35"/>
    </row>
    <row r="2225" spans="11:11" x14ac:dyDescent="0.25">
      <c r="K2225" s="35"/>
    </row>
    <row r="2226" spans="11:11" x14ac:dyDescent="0.25">
      <c r="K2226" s="35"/>
    </row>
    <row r="2227" spans="11:11" x14ac:dyDescent="0.25">
      <c r="K2227" s="35"/>
    </row>
    <row r="2228" spans="11:11" x14ac:dyDescent="0.25">
      <c r="K2228" s="35"/>
    </row>
    <row r="2229" spans="11:11" x14ac:dyDescent="0.25">
      <c r="K2229" s="35"/>
    </row>
    <row r="2230" spans="11:11" x14ac:dyDescent="0.25">
      <c r="K2230" s="35"/>
    </row>
    <row r="2231" spans="11:11" x14ac:dyDescent="0.25">
      <c r="K2231" s="35"/>
    </row>
    <row r="2232" spans="11:11" x14ac:dyDescent="0.25">
      <c r="K2232" s="35"/>
    </row>
    <row r="2233" spans="11:11" x14ac:dyDescent="0.25">
      <c r="K2233" s="35"/>
    </row>
    <row r="2234" spans="11:11" x14ac:dyDescent="0.25">
      <c r="K2234" s="35"/>
    </row>
    <row r="2235" spans="11:11" x14ac:dyDescent="0.25">
      <c r="K2235" s="35"/>
    </row>
    <row r="2236" spans="11:11" x14ac:dyDescent="0.25">
      <c r="K2236" s="35"/>
    </row>
    <row r="2237" spans="11:11" x14ac:dyDescent="0.25">
      <c r="K2237" s="35"/>
    </row>
    <row r="2238" spans="11:11" x14ac:dyDescent="0.25">
      <c r="K2238" s="35"/>
    </row>
    <row r="2239" spans="11:11" x14ac:dyDescent="0.25">
      <c r="K2239" s="35"/>
    </row>
    <row r="2240" spans="11:11" x14ac:dyDescent="0.25">
      <c r="K2240" s="35"/>
    </row>
    <row r="2241" spans="11:11" x14ac:dyDescent="0.25">
      <c r="K2241" s="35"/>
    </row>
    <row r="2242" spans="11:11" x14ac:dyDescent="0.25">
      <c r="K2242" s="35"/>
    </row>
    <row r="2243" spans="11:11" x14ac:dyDescent="0.25">
      <c r="K2243" s="35"/>
    </row>
    <row r="2244" spans="11:11" x14ac:dyDescent="0.25">
      <c r="K2244" s="35"/>
    </row>
    <row r="2245" spans="11:11" x14ac:dyDescent="0.25">
      <c r="K2245" s="35"/>
    </row>
    <row r="2246" spans="11:11" x14ac:dyDescent="0.25">
      <c r="K2246" s="35"/>
    </row>
    <row r="2247" spans="11:11" x14ac:dyDescent="0.25">
      <c r="K2247" s="35"/>
    </row>
    <row r="2248" spans="11:11" x14ac:dyDescent="0.25">
      <c r="K2248" s="35"/>
    </row>
    <row r="2249" spans="11:11" x14ac:dyDescent="0.25">
      <c r="K2249" s="35"/>
    </row>
    <row r="2250" spans="11:11" x14ac:dyDescent="0.25">
      <c r="K2250" s="35"/>
    </row>
    <row r="2251" spans="11:11" x14ac:dyDescent="0.25">
      <c r="K2251" s="35"/>
    </row>
    <row r="2252" spans="11:11" x14ac:dyDescent="0.25">
      <c r="K2252" s="35"/>
    </row>
    <row r="2253" spans="11:11" x14ac:dyDescent="0.25">
      <c r="K2253" s="35"/>
    </row>
    <row r="2254" spans="11:11" x14ac:dyDescent="0.25">
      <c r="K2254" s="35"/>
    </row>
    <row r="2255" spans="11:11" x14ac:dyDescent="0.25">
      <c r="K2255" s="35"/>
    </row>
    <row r="2256" spans="11:11" x14ac:dyDescent="0.25">
      <c r="K2256" s="35"/>
    </row>
    <row r="2257" spans="11:11" x14ac:dyDescent="0.25">
      <c r="K2257" s="35"/>
    </row>
    <row r="2258" spans="11:11" x14ac:dyDescent="0.25">
      <c r="K2258" s="35"/>
    </row>
    <row r="2259" spans="11:11" x14ac:dyDescent="0.25">
      <c r="K2259" s="35"/>
    </row>
    <row r="2260" spans="11:11" x14ac:dyDescent="0.25">
      <c r="K2260" s="35"/>
    </row>
    <row r="2261" spans="11:11" x14ac:dyDescent="0.25">
      <c r="K2261" s="35"/>
    </row>
    <row r="2262" spans="11:11" x14ac:dyDescent="0.25">
      <c r="K2262" s="35"/>
    </row>
    <row r="2263" spans="11:11" x14ac:dyDescent="0.25">
      <c r="K2263" s="35"/>
    </row>
    <row r="2264" spans="11:11" x14ac:dyDescent="0.25">
      <c r="K2264" s="35"/>
    </row>
    <row r="2265" spans="11:11" x14ac:dyDescent="0.25">
      <c r="K2265" s="35"/>
    </row>
    <row r="2266" spans="11:11" x14ac:dyDescent="0.25">
      <c r="K2266" s="35"/>
    </row>
    <row r="2267" spans="11:11" x14ac:dyDescent="0.25">
      <c r="K2267" s="35"/>
    </row>
    <row r="2268" spans="11:11" x14ac:dyDescent="0.25">
      <c r="K2268" s="35"/>
    </row>
    <row r="2269" spans="11:11" x14ac:dyDescent="0.25">
      <c r="K2269" s="35"/>
    </row>
    <row r="2270" spans="11:11" x14ac:dyDescent="0.25">
      <c r="K2270" s="35"/>
    </row>
    <row r="2271" spans="11:11" x14ac:dyDescent="0.25">
      <c r="K2271" s="35"/>
    </row>
    <row r="2272" spans="11:11" x14ac:dyDescent="0.25">
      <c r="K2272" s="35"/>
    </row>
    <row r="2273" spans="11:11" x14ac:dyDescent="0.25">
      <c r="K2273" s="35"/>
    </row>
    <row r="2274" spans="11:11" x14ac:dyDescent="0.25">
      <c r="K2274" s="35"/>
    </row>
    <row r="2275" spans="11:11" x14ac:dyDescent="0.25">
      <c r="K2275" s="35"/>
    </row>
    <row r="2276" spans="11:11" x14ac:dyDescent="0.25">
      <c r="K2276" s="35"/>
    </row>
    <row r="2277" spans="11:11" x14ac:dyDescent="0.25">
      <c r="K2277" s="35"/>
    </row>
    <row r="2278" spans="11:11" x14ac:dyDescent="0.25">
      <c r="K2278" s="35"/>
    </row>
    <row r="2279" spans="11:11" x14ac:dyDescent="0.25">
      <c r="K2279" s="35"/>
    </row>
    <row r="2280" spans="11:11" x14ac:dyDescent="0.25">
      <c r="K2280" s="35"/>
    </row>
    <row r="2281" spans="11:11" x14ac:dyDescent="0.25">
      <c r="K2281" s="35"/>
    </row>
    <row r="2282" spans="11:11" x14ac:dyDescent="0.25">
      <c r="K2282" s="35"/>
    </row>
    <row r="2283" spans="11:11" x14ac:dyDescent="0.25">
      <c r="K2283" s="35"/>
    </row>
    <row r="2284" spans="11:11" x14ac:dyDescent="0.25">
      <c r="K2284" s="35"/>
    </row>
    <row r="2285" spans="11:11" x14ac:dyDescent="0.25">
      <c r="K2285" s="35"/>
    </row>
    <row r="2286" spans="11:11" x14ac:dyDescent="0.25">
      <c r="K2286" s="35"/>
    </row>
    <row r="2287" spans="11:11" x14ac:dyDescent="0.25">
      <c r="K2287" s="35"/>
    </row>
    <row r="2288" spans="11:11" x14ac:dyDescent="0.25">
      <c r="K2288" s="35"/>
    </row>
    <row r="2289" spans="11:11" x14ac:dyDescent="0.25">
      <c r="K2289" s="35"/>
    </row>
    <row r="2290" spans="11:11" x14ac:dyDescent="0.25">
      <c r="K2290" s="35"/>
    </row>
    <row r="2291" spans="11:11" x14ac:dyDescent="0.25">
      <c r="K2291" s="35"/>
    </row>
    <row r="2292" spans="11:11" x14ac:dyDescent="0.25">
      <c r="K2292" s="35"/>
    </row>
    <row r="2293" spans="11:11" x14ac:dyDescent="0.25">
      <c r="K2293" s="35"/>
    </row>
    <row r="2294" spans="11:11" x14ac:dyDescent="0.25">
      <c r="K2294" s="35"/>
    </row>
    <row r="2295" spans="11:11" x14ac:dyDescent="0.25">
      <c r="K2295" s="35"/>
    </row>
    <row r="2296" spans="11:11" x14ac:dyDescent="0.25">
      <c r="K2296" s="35"/>
    </row>
    <row r="2297" spans="11:11" x14ac:dyDescent="0.25">
      <c r="K2297" s="35"/>
    </row>
    <row r="2298" spans="11:11" x14ac:dyDescent="0.25">
      <c r="K2298" s="35"/>
    </row>
    <row r="2299" spans="11:11" x14ac:dyDescent="0.25">
      <c r="K2299" s="35"/>
    </row>
    <row r="2300" spans="11:11" x14ac:dyDescent="0.25">
      <c r="K2300" s="35"/>
    </row>
    <row r="2301" spans="11:11" x14ac:dyDescent="0.25">
      <c r="K2301" s="35"/>
    </row>
    <row r="2302" spans="11:11" x14ac:dyDescent="0.25">
      <c r="K2302" s="35"/>
    </row>
    <row r="2303" spans="11:11" x14ac:dyDescent="0.25">
      <c r="K2303" s="35"/>
    </row>
    <row r="2304" spans="11:11" x14ac:dyDescent="0.25">
      <c r="K2304" s="35"/>
    </row>
    <row r="2305" spans="11:11" x14ac:dyDescent="0.25">
      <c r="K2305" s="35"/>
    </row>
    <row r="2306" spans="11:11" x14ac:dyDescent="0.25">
      <c r="K2306" s="35"/>
    </row>
    <row r="2307" spans="11:11" x14ac:dyDescent="0.25">
      <c r="K2307" s="35"/>
    </row>
    <row r="2308" spans="11:11" x14ac:dyDescent="0.25">
      <c r="K2308" s="35"/>
    </row>
    <row r="2309" spans="11:11" x14ac:dyDescent="0.25">
      <c r="K2309" s="35"/>
    </row>
    <row r="2310" spans="11:11" x14ac:dyDescent="0.25">
      <c r="K2310" s="35"/>
    </row>
    <row r="2311" spans="11:11" x14ac:dyDescent="0.25">
      <c r="K2311" s="35"/>
    </row>
    <row r="2312" spans="11:11" x14ac:dyDescent="0.25">
      <c r="K2312" s="35"/>
    </row>
    <row r="2313" spans="11:11" x14ac:dyDescent="0.25">
      <c r="K2313" s="35"/>
    </row>
    <row r="2314" spans="11:11" x14ac:dyDescent="0.25">
      <c r="K2314" s="35"/>
    </row>
    <row r="2315" spans="11:11" x14ac:dyDescent="0.25">
      <c r="K2315" s="35"/>
    </row>
    <row r="2316" spans="11:11" x14ac:dyDescent="0.25">
      <c r="K2316" s="35"/>
    </row>
    <row r="2317" spans="11:11" x14ac:dyDescent="0.25">
      <c r="K2317" s="35"/>
    </row>
    <row r="2318" spans="11:11" x14ac:dyDescent="0.25">
      <c r="K2318" s="35"/>
    </row>
    <row r="2319" spans="11:11" x14ac:dyDescent="0.25">
      <c r="K2319" s="35"/>
    </row>
    <row r="2320" spans="11:11" x14ac:dyDescent="0.25">
      <c r="K2320" s="35"/>
    </row>
    <row r="2321" spans="11:11" x14ac:dyDescent="0.25">
      <c r="K2321" s="35"/>
    </row>
    <row r="2322" spans="11:11" x14ac:dyDescent="0.25">
      <c r="K2322" s="35"/>
    </row>
    <row r="2323" spans="11:11" x14ac:dyDescent="0.25">
      <c r="K2323" s="35"/>
    </row>
    <row r="2324" spans="11:11" x14ac:dyDescent="0.25">
      <c r="K2324" s="35"/>
    </row>
    <row r="2325" spans="11:11" x14ac:dyDescent="0.25">
      <c r="K2325" s="35"/>
    </row>
    <row r="2326" spans="11:11" x14ac:dyDescent="0.25">
      <c r="K2326" s="35"/>
    </row>
    <row r="2327" spans="11:11" x14ac:dyDescent="0.25">
      <c r="K2327" s="35"/>
    </row>
    <row r="2328" spans="11:11" x14ac:dyDescent="0.25">
      <c r="K2328" s="35"/>
    </row>
    <row r="2329" spans="11:11" x14ac:dyDescent="0.25">
      <c r="K2329" s="35"/>
    </row>
    <row r="2330" spans="11:11" x14ac:dyDescent="0.25">
      <c r="K2330" s="35"/>
    </row>
    <row r="2331" spans="11:11" x14ac:dyDescent="0.25">
      <c r="K2331" s="35"/>
    </row>
    <row r="2332" spans="11:11" x14ac:dyDescent="0.25">
      <c r="K2332" s="35"/>
    </row>
    <row r="2333" spans="11:11" x14ac:dyDescent="0.25">
      <c r="K2333" s="35"/>
    </row>
    <row r="2334" spans="11:11" x14ac:dyDescent="0.25">
      <c r="K2334" s="35"/>
    </row>
    <row r="2335" spans="11:11" x14ac:dyDescent="0.25">
      <c r="K2335" s="35"/>
    </row>
    <row r="2336" spans="11:11" x14ac:dyDescent="0.25">
      <c r="K2336" s="35"/>
    </row>
    <row r="2337" spans="11:11" x14ac:dyDescent="0.25">
      <c r="K2337" s="35"/>
    </row>
    <row r="2338" spans="11:11" x14ac:dyDescent="0.25">
      <c r="K2338" s="35"/>
    </row>
    <row r="2339" spans="11:11" x14ac:dyDescent="0.25">
      <c r="K2339" s="35"/>
    </row>
    <row r="2340" spans="11:11" x14ac:dyDescent="0.25">
      <c r="K2340" s="35"/>
    </row>
    <row r="2341" spans="11:11" x14ac:dyDescent="0.25">
      <c r="K2341" s="35"/>
    </row>
    <row r="2342" spans="11:11" x14ac:dyDescent="0.25">
      <c r="K2342" s="35"/>
    </row>
    <row r="2343" spans="11:11" x14ac:dyDescent="0.25">
      <c r="K2343" s="35"/>
    </row>
    <row r="2344" spans="11:11" x14ac:dyDescent="0.25">
      <c r="K2344" s="35"/>
    </row>
    <row r="2345" spans="11:11" x14ac:dyDescent="0.25">
      <c r="K2345" s="35"/>
    </row>
    <row r="2346" spans="11:11" x14ac:dyDescent="0.25">
      <c r="K2346" s="35"/>
    </row>
    <row r="2347" spans="11:11" x14ac:dyDescent="0.25">
      <c r="K2347" s="35"/>
    </row>
    <row r="2348" spans="11:11" x14ac:dyDescent="0.25">
      <c r="K2348" s="35"/>
    </row>
    <row r="2349" spans="11:11" x14ac:dyDescent="0.25">
      <c r="K2349" s="35"/>
    </row>
    <row r="2350" spans="11:11" x14ac:dyDescent="0.25">
      <c r="K2350" s="35"/>
    </row>
    <row r="2351" spans="11:11" x14ac:dyDescent="0.25">
      <c r="K2351" s="35"/>
    </row>
    <row r="2352" spans="11:11" x14ac:dyDescent="0.25">
      <c r="K2352" s="35"/>
    </row>
    <row r="2353" spans="11:11" x14ac:dyDescent="0.25">
      <c r="K2353" s="35"/>
    </row>
    <row r="2354" spans="11:11" x14ac:dyDescent="0.25">
      <c r="K2354" s="35"/>
    </row>
    <row r="2355" spans="11:11" x14ac:dyDescent="0.25">
      <c r="K2355" s="35"/>
    </row>
    <row r="2356" spans="11:11" x14ac:dyDescent="0.25">
      <c r="K2356" s="35"/>
    </row>
    <row r="2357" spans="11:11" x14ac:dyDescent="0.25">
      <c r="K2357" s="35"/>
    </row>
    <row r="2358" spans="11:11" x14ac:dyDescent="0.25">
      <c r="K2358" s="35"/>
    </row>
    <row r="2359" spans="11:11" x14ac:dyDescent="0.25">
      <c r="K2359" s="35"/>
    </row>
    <row r="2360" spans="11:11" x14ac:dyDescent="0.25">
      <c r="K2360" s="35"/>
    </row>
    <row r="2361" spans="11:11" x14ac:dyDescent="0.25">
      <c r="K2361" s="35"/>
    </row>
    <row r="2362" spans="11:11" x14ac:dyDescent="0.25">
      <c r="K2362" s="35"/>
    </row>
    <row r="2363" spans="11:11" x14ac:dyDescent="0.25">
      <c r="K2363" s="35"/>
    </row>
    <row r="2364" spans="11:11" x14ac:dyDescent="0.25">
      <c r="K2364" s="35"/>
    </row>
    <row r="2365" spans="11:11" x14ac:dyDescent="0.25">
      <c r="K2365" s="35"/>
    </row>
    <row r="2366" spans="11:11" x14ac:dyDescent="0.25">
      <c r="K2366" s="35"/>
    </row>
    <row r="2367" spans="11:11" x14ac:dyDescent="0.25">
      <c r="K2367" s="35"/>
    </row>
    <row r="2368" spans="11:11" x14ac:dyDescent="0.25">
      <c r="K2368" s="35"/>
    </row>
    <row r="2369" spans="11:11" x14ac:dyDescent="0.25">
      <c r="K2369" s="35"/>
    </row>
    <row r="2370" spans="11:11" x14ac:dyDescent="0.25">
      <c r="K2370" s="35"/>
    </row>
    <row r="2371" spans="11:11" x14ac:dyDescent="0.25">
      <c r="K2371" s="35"/>
    </row>
    <row r="2372" spans="11:11" x14ac:dyDescent="0.25">
      <c r="K2372" s="35"/>
    </row>
    <row r="2373" spans="11:11" x14ac:dyDescent="0.25">
      <c r="K2373" s="35"/>
    </row>
    <row r="2374" spans="11:11" x14ac:dyDescent="0.25">
      <c r="K2374" s="35"/>
    </row>
    <row r="2375" spans="11:11" x14ac:dyDescent="0.25">
      <c r="K2375" s="35"/>
    </row>
    <row r="2376" spans="11:11" x14ac:dyDescent="0.25">
      <c r="K2376" s="35"/>
    </row>
    <row r="2377" spans="11:11" x14ac:dyDescent="0.25">
      <c r="K2377" s="35"/>
    </row>
    <row r="2378" spans="11:11" x14ac:dyDescent="0.25">
      <c r="K2378" s="35"/>
    </row>
    <row r="2379" spans="11:11" x14ac:dyDescent="0.25">
      <c r="K2379" s="35"/>
    </row>
    <row r="2380" spans="11:11" x14ac:dyDescent="0.25">
      <c r="K2380" s="35"/>
    </row>
    <row r="2381" spans="11:11" x14ac:dyDescent="0.25">
      <c r="K2381" s="35"/>
    </row>
    <row r="2382" spans="11:11" x14ac:dyDescent="0.25">
      <c r="K2382" s="35"/>
    </row>
    <row r="2383" spans="11:11" x14ac:dyDescent="0.25">
      <c r="K2383" s="35"/>
    </row>
    <row r="2384" spans="11:11" x14ac:dyDescent="0.25">
      <c r="K2384" s="35"/>
    </row>
    <row r="2385" spans="11:11" x14ac:dyDescent="0.25">
      <c r="K2385" s="35"/>
    </row>
    <row r="2386" spans="11:11" x14ac:dyDescent="0.25">
      <c r="K2386" s="35"/>
    </row>
    <row r="2387" spans="11:11" x14ac:dyDescent="0.25">
      <c r="K2387" s="35"/>
    </row>
    <row r="2388" spans="11:11" x14ac:dyDescent="0.25">
      <c r="K2388" s="35"/>
    </row>
    <row r="2389" spans="11:11" x14ac:dyDescent="0.25">
      <c r="K2389" s="35"/>
    </row>
    <row r="2390" spans="11:11" x14ac:dyDescent="0.25">
      <c r="K2390" s="35"/>
    </row>
    <row r="2391" spans="11:11" x14ac:dyDescent="0.25">
      <c r="K2391" s="35"/>
    </row>
    <row r="2392" spans="11:11" x14ac:dyDescent="0.25">
      <c r="K2392" s="35"/>
    </row>
    <row r="2393" spans="11:11" x14ac:dyDescent="0.25">
      <c r="K2393" s="35"/>
    </row>
    <row r="2394" spans="11:11" x14ac:dyDescent="0.25">
      <c r="K2394" s="35"/>
    </row>
    <row r="2395" spans="11:11" x14ac:dyDescent="0.25">
      <c r="K2395" s="35"/>
    </row>
    <row r="2396" spans="11:11" x14ac:dyDescent="0.25">
      <c r="K2396" s="35"/>
    </row>
    <row r="2397" spans="11:11" x14ac:dyDescent="0.25">
      <c r="K2397" s="35"/>
    </row>
    <row r="2398" spans="11:11" x14ac:dyDescent="0.25">
      <c r="K2398" s="35"/>
    </row>
    <row r="2399" spans="11:11" x14ac:dyDescent="0.25">
      <c r="K2399" s="35"/>
    </row>
    <row r="2400" spans="11:11" x14ac:dyDescent="0.25">
      <c r="K2400" s="35"/>
    </row>
    <row r="2401" spans="11:11" x14ac:dyDescent="0.25">
      <c r="K2401" s="35"/>
    </row>
    <row r="2402" spans="11:11" x14ac:dyDescent="0.25">
      <c r="K2402" s="35"/>
    </row>
    <row r="2403" spans="11:11" x14ac:dyDescent="0.25">
      <c r="K2403" s="35"/>
    </row>
    <row r="2404" spans="11:11" x14ac:dyDescent="0.25">
      <c r="K2404" s="35"/>
    </row>
    <row r="2405" spans="11:11" x14ac:dyDescent="0.25">
      <c r="K2405" s="35"/>
    </row>
    <row r="2406" spans="11:11" x14ac:dyDescent="0.25">
      <c r="K2406" s="35"/>
    </row>
    <row r="2407" spans="11:11" x14ac:dyDescent="0.25">
      <c r="K2407" s="35"/>
    </row>
    <row r="2408" spans="11:11" x14ac:dyDescent="0.25">
      <c r="K2408" s="35"/>
    </row>
    <row r="2409" spans="11:11" x14ac:dyDescent="0.25">
      <c r="K2409" s="35"/>
    </row>
    <row r="2410" spans="11:11" x14ac:dyDescent="0.25">
      <c r="K2410" s="35"/>
    </row>
    <row r="2411" spans="11:11" x14ac:dyDescent="0.25">
      <c r="K2411" s="35"/>
    </row>
    <row r="2412" spans="11:11" x14ac:dyDescent="0.25">
      <c r="K2412" s="35"/>
    </row>
    <row r="2413" spans="11:11" x14ac:dyDescent="0.25">
      <c r="K2413" s="35"/>
    </row>
    <row r="2414" spans="11:11" x14ac:dyDescent="0.25">
      <c r="K2414" s="35"/>
    </row>
    <row r="2415" spans="11:11" x14ac:dyDescent="0.25">
      <c r="K2415" s="35"/>
    </row>
    <row r="2416" spans="11:11" x14ac:dyDescent="0.25">
      <c r="K2416" s="35"/>
    </row>
    <row r="2417" spans="11:11" x14ac:dyDescent="0.25">
      <c r="K2417" s="35"/>
    </row>
    <row r="2418" spans="11:11" x14ac:dyDescent="0.25">
      <c r="K2418" s="35"/>
    </row>
    <row r="2419" spans="11:11" x14ac:dyDescent="0.25">
      <c r="K2419" s="35"/>
    </row>
    <row r="2420" spans="11:11" x14ac:dyDescent="0.25">
      <c r="K2420" s="35"/>
    </row>
    <row r="2421" spans="11:11" x14ac:dyDescent="0.25">
      <c r="K2421" s="35"/>
    </row>
    <row r="2422" spans="11:11" x14ac:dyDescent="0.25">
      <c r="K2422" s="35"/>
    </row>
    <row r="2423" spans="11:11" x14ac:dyDescent="0.25">
      <c r="K2423" s="35"/>
    </row>
    <row r="2424" spans="11:11" x14ac:dyDescent="0.25">
      <c r="K2424" s="35"/>
    </row>
    <row r="2425" spans="11:11" x14ac:dyDescent="0.25">
      <c r="K2425" s="35"/>
    </row>
    <row r="2426" spans="11:11" x14ac:dyDescent="0.25">
      <c r="K2426" s="35"/>
    </row>
    <row r="2427" spans="11:11" x14ac:dyDescent="0.25">
      <c r="K2427" s="35"/>
    </row>
    <row r="2428" spans="11:11" x14ac:dyDescent="0.25">
      <c r="K2428" s="35"/>
    </row>
    <row r="2429" spans="11:11" x14ac:dyDescent="0.25">
      <c r="K2429" s="35"/>
    </row>
    <row r="2430" spans="11:11" x14ac:dyDescent="0.25">
      <c r="K2430" s="35"/>
    </row>
    <row r="2431" spans="11:11" x14ac:dyDescent="0.25">
      <c r="K2431" s="35"/>
    </row>
    <row r="2432" spans="11:11" x14ac:dyDescent="0.25">
      <c r="K2432" s="35"/>
    </row>
    <row r="2433" spans="11:11" x14ac:dyDescent="0.25">
      <c r="K2433" s="35"/>
    </row>
    <row r="2434" spans="11:11" x14ac:dyDescent="0.25">
      <c r="K2434" s="35"/>
    </row>
    <row r="2435" spans="11:11" x14ac:dyDescent="0.25">
      <c r="K2435" s="35"/>
    </row>
    <row r="2436" spans="11:11" x14ac:dyDescent="0.25">
      <c r="K2436" s="35"/>
    </row>
    <row r="2437" spans="11:11" x14ac:dyDescent="0.25">
      <c r="K2437" s="35"/>
    </row>
    <row r="2438" spans="11:11" x14ac:dyDescent="0.25">
      <c r="K2438" s="35"/>
    </row>
    <row r="2439" spans="11:11" x14ac:dyDescent="0.25">
      <c r="K2439" s="35"/>
    </row>
    <row r="2440" spans="11:11" x14ac:dyDescent="0.25">
      <c r="K2440" s="35"/>
    </row>
    <row r="2441" spans="11:11" x14ac:dyDescent="0.25">
      <c r="K2441" s="35"/>
    </row>
    <row r="2442" spans="11:11" x14ac:dyDescent="0.25">
      <c r="K2442" s="35"/>
    </row>
    <row r="2443" spans="11:11" x14ac:dyDescent="0.25">
      <c r="K2443" s="35"/>
    </row>
    <row r="2444" spans="11:11" x14ac:dyDescent="0.25">
      <c r="K2444" s="35"/>
    </row>
    <row r="2445" spans="11:11" x14ac:dyDescent="0.25">
      <c r="K2445" s="35"/>
    </row>
    <row r="2446" spans="11:11" x14ac:dyDescent="0.25">
      <c r="K2446" s="35"/>
    </row>
    <row r="2447" spans="11:11" x14ac:dyDescent="0.25">
      <c r="K2447" s="35"/>
    </row>
    <row r="2448" spans="11:11" x14ac:dyDescent="0.25">
      <c r="K2448" s="35"/>
    </row>
    <row r="2449" spans="11:11" x14ac:dyDescent="0.25">
      <c r="K2449" s="35"/>
    </row>
    <row r="2450" spans="11:11" x14ac:dyDescent="0.25">
      <c r="K2450" s="35"/>
    </row>
    <row r="2451" spans="11:11" x14ac:dyDescent="0.25">
      <c r="K2451" s="35"/>
    </row>
    <row r="2452" spans="11:11" x14ac:dyDescent="0.25">
      <c r="K2452" s="35"/>
    </row>
    <row r="2453" spans="11:11" x14ac:dyDescent="0.25">
      <c r="K2453" s="35"/>
    </row>
    <row r="2454" spans="11:11" x14ac:dyDescent="0.25">
      <c r="K2454" s="35"/>
    </row>
    <row r="2455" spans="11:11" x14ac:dyDescent="0.25">
      <c r="K2455" s="35"/>
    </row>
    <row r="2456" spans="11:11" x14ac:dyDescent="0.25">
      <c r="K2456" s="35"/>
    </row>
    <row r="2457" spans="11:11" x14ac:dyDescent="0.25">
      <c r="K2457" s="35"/>
    </row>
    <row r="2458" spans="11:11" x14ac:dyDescent="0.25">
      <c r="K2458" s="35"/>
    </row>
    <row r="2459" spans="11:11" x14ac:dyDescent="0.25">
      <c r="K2459" s="35"/>
    </row>
    <row r="2460" spans="11:11" x14ac:dyDescent="0.25">
      <c r="K2460" s="35"/>
    </row>
    <row r="2461" spans="11:11" x14ac:dyDescent="0.25">
      <c r="K2461" s="35"/>
    </row>
    <row r="2462" spans="11:11" x14ac:dyDescent="0.25">
      <c r="K2462" s="35"/>
    </row>
    <row r="2463" spans="11:11" x14ac:dyDescent="0.25">
      <c r="K2463" s="35"/>
    </row>
    <row r="2464" spans="11:11" x14ac:dyDescent="0.25">
      <c r="K2464" s="35"/>
    </row>
    <row r="2465" spans="11:11" x14ac:dyDescent="0.25">
      <c r="K2465" s="35"/>
    </row>
    <row r="2466" spans="11:11" x14ac:dyDescent="0.25">
      <c r="K2466" s="35"/>
    </row>
    <row r="2467" spans="11:11" x14ac:dyDescent="0.25">
      <c r="K2467" s="35"/>
    </row>
    <row r="2468" spans="11:11" x14ac:dyDescent="0.25">
      <c r="K2468" s="35"/>
    </row>
    <row r="2469" spans="11:11" x14ac:dyDescent="0.25">
      <c r="K2469" s="35"/>
    </row>
    <row r="2470" spans="11:11" x14ac:dyDescent="0.25">
      <c r="K2470" s="35"/>
    </row>
    <row r="2471" spans="11:11" x14ac:dyDescent="0.25">
      <c r="K2471" s="35"/>
    </row>
    <row r="2472" spans="11:11" x14ac:dyDescent="0.25">
      <c r="K2472" s="35"/>
    </row>
    <row r="2473" spans="11:11" x14ac:dyDescent="0.25">
      <c r="K2473" s="35"/>
    </row>
    <row r="2474" spans="11:11" x14ac:dyDescent="0.25">
      <c r="K2474" s="35"/>
    </row>
    <row r="2475" spans="11:11" x14ac:dyDescent="0.25">
      <c r="K2475" s="35"/>
    </row>
    <row r="2476" spans="11:11" x14ac:dyDescent="0.25">
      <c r="K2476" s="35"/>
    </row>
    <row r="2477" spans="11:11" x14ac:dyDescent="0.25">
      <c r="K2477" s="35"/>
    </row>
    <row r="2478" spans="11:11" x14ac:dyDescent="0.25">
      <c r="K2478" s="35"/>
    </row>
    <row r="2479" spans="11:11" x14ac:dyDescent="0.25">
      <c r="K2479" s="35"/>
    </row>
    <row r="2480" spans="11:11" x14ac:dyDescent="0.25">
      <c r="K2480" s="35"/>
    </row>
    <row r="2481" spans="11:11" x14ac:dyDescent="0.25">
      <c r="K2481" s="35"/>
    </row>
    <row r="2482" spans="11:11" x14ac:dyDescent="0.25">
      <c r="K2482" s="35"/>
    </row>
    <row r="2483" spans="11:11" x14ac:dyDescent="0.25">
      <c r="K2483" s="35"/>
    </row>
    <row r="2484" spans="11:11" x14ac:dyDescent="0.25">
      <c r="K2484" s="35"/>
    </row>
    <row r="2485" spans="11:11" x14ac:dyDescent="0.25">
      <c r="K2485" s="35"/>
    </row>
    <row r="2486" spans="11:11" x14ac:dyDescent="0.25">
      <c r="K2486" s="35"/>
    </row>
    <row r="2487" spans="11:11" x14ac:dyDescent="0.25">
      <c r="K2487" s="35"/>
    </row>
    <row r="2488" spans="11:11" x14ac:dyDescent="0.25">
      <c r="K2488" s="35"/>
    </row>
    <row r="2489" spans="11:11" x14ac:dyDescent="0.25">
      <c r="K2489" s="35"/>
    </row>
    <row r="2490" spans="11:11" x14ac:dyDescent="0.25">
      <c r="K2490" s="35"/>
    </row>
    <row r="2491" spans="11:11" x14ac:dyDescent="0.25">
      <c r="K2491" s="35"/>
    </row>
    <row r="2492" spans="11:11" x14ac:dyDescent="0.25">
      <c r="K2492" s="35"/>
    </row>
    <row r="2493" spans="11:11" x14ac:dyDescent="0.25">
      <c r="K2493" s="35"/>
    </row>
    <row r="2494" spans="11:11" x14ac:dyDescent="0.25">
      <c r="K2494" s="35"/>
    </row>
    <row r="2495" spans="11:11" x14ac:dyDescent="0.25">
      <c r="K2495" s="35"/>
    </row>
    <row r="2496" spans="11:11" x14ac:dyDescent="0.25">
      <c r="K2496" s="35"/>
    </row>
    <row r="2497" spans="11:11" x14ac:dyDescent="0.25">
      <c r="K2497" s="35"/>
    </row>
    <row r="2498" spans="11:11" x14ac:dyDescent="0.25">
      <c r="K2498" s="35"/>
    </row>
    <row r="2499" spans="11:11" x14ac:dyDescent="0.25">
      <c r="K2499" s="35"/>
    </row>
    <row r="2500" spans="11:11" x14ac:dyDescent="0.25">
      <c r="K2500" s="35"/>
    </row>
    <row r="2501" spans="11:11" x14ac:dyDescent="0.25">
      <c r="K2501" s="35"/>
    </row>
    <row r="2502" spans="11:11" x14ac:dyDescent="0.25">
      <c r="K2502" s="35"/>
    </row>
    <row r="2503" spans="11:11" x14ac:dyDescent="0.25">
      <c r="K2503" s="35"/>
    </row>
    <row r="2504" spans="11:11" x14ac:dyDescent="0.25">
      <c r="K2504" s="35"/>
    </row>
    <row r="2505" spans="11:11" x14ac:dyDescent="0.25">
      <c r="K2505" s="35"/>
    </row>
    <row r="2506" spans="11:11" x14ac:dyDescent="0.25">
      <c r="K2506" s="35"/>
    </row>
    <row r="2507" spans="11:11" x14ac:dyDescent="0.25">
      <c r="K2507" s="35"/>
    </row>
    <row r="2508" spans="11:11" x14ac:dyDescent="0.25">
      <c r="K2508" s="35"/>
    </row>
    <row r="2509" spans="11:11" x14ac:dyDescent="0.25">
      <c r="K2509" s="35"/>
    </row>
    <row r="2510" spans="11:11" x14ac:dyDescent="0.25">
      <c r="K2510" s="35"/>
    </row>
    <row r="2511" spans="11:11" x14ac:dyDescent="0.25">
      <c r="K2511" s="35"/>
    </row>
    <row r="2512" spans="11:11" x14ac:dyDescent="0.25">
      <c r="K2512" s="35"/>
    </row>
    <row r="2513" spans="11:11" x14ac:dyDescent="0.25">
      <c r="K2513" s="35"/>
    </row>
    <row r="2514" spans="11:11" x14ac:dyDescent="0.25">
      <c r="K2514" s="35"/>
    </row>
    <row r="2515" spans="11:11" x14ac:dyDescent="0.25">
      <c r="K2515" s="35"/>
    </row>
    <row r="2516" spans="11:11" x14ac:dyDescent="0.25">
      <c r="K2516" s="35"/>
    </row>
    <row r="2517" spans="11:11" x14ac:dyDescent="0.25">
      <c r="K2517" s="35"/>
    </row>
    <row r="2518" spans="11:11" x14ac:dyDescent="0.25">
      <c r="K2518" s="35"/>
    </row>
    <row r="2519" spans="11:11" x14ac:dyDescent="0.25">
      <c r="K2519" s="35"/>
    </row>
    <row r="2520" spans="11:11" x14ac:dyDescent="0.25">
      <c r="K2520" s="35"/>
    </row>
    <row r="2521" spans="11:11" x14ac:dyDescent="0.25">
      <c r="K2521" s="35"/>
    </row>
    <row r="2522" spans="11:11" x14ac:dyDescent="0.25">
      <c r="K2522" s="35"/>
    </row>
    <row r="2523" spans="11:11" x14ac:dyDescent="0.25">
      <c r="K2523" s="35"/>
    </row>
    <row r="2524" spans="11:11" x14ac:dyDescent="0.25">
      <c r="K2524" s="35"/>
    </row>
    <row r="2525" spans="11:11" x14ac:dyDescent="0.25">
      <c r="K2525" s="35"/>
    </row>
    <row r="2526" spans="11:11" x14ac:dyDescent="0.25">
      <c r="K2526" s="35"/>
    </row>
    <row r="2527" spans="11:11" x14ac:dyDescent="0.25">
      <c r="K2527" s="35"/>
    </row>
    <row r="2528" spans="11:11" x14ac:dyDescent="0.25">
      <c r="K2528" s="35"/>
    </row>
    <row r="2529" spans="11:11" x14ac:dyDescent="0.25">
      <c r="K2529" s="35"/>
    </row>
    <row r="2530" spans="11:11" x14ac:dyDescent="0.25">
      <c r="K2530" s="35"/>
    </row>
    <row r="2531" spans="11:11" x14ac:dyDescent="0.25">
      <c r="K2531" s="35"/>
    </row>
    <row r="2532" spans="11:11" x14ac:dyDescent="0.25">
      <c r="K2532" s="35"/>
    </row>
    <row r="2533" spans="11:11" x14ac:dyDescent="0.25">
      <c r="K2533" s="35"/>
    </row>
    <row r="2534" spans="11:11" x14ac:dyDescent="0.25">
      <c r="K2534" s="35"/>
    </row>
    <row r="2535" spans="11:11" x14ac:dyDescent="0.25">
      <c r="K2535" s="35"/>
    </row>
    <row r="2536" spans="11:11" x14ac:dyDescent="0.25">
      <c r="K2536" s="35"/>
    </row>
    <row r="2537" spans="11:11" x14ac:dyDescent="0.25">
      <c r="K2537" s="35"/>
    </row>
    <row r="2538" spans="11:11" x14ac:dyDescent="0.25">
      <c r="K2538" s="35"/>
    </row>
    <row r="2539" spans="11:11" x14ac:dyDescent="0.25">
      <c r="K2539" s="35"/>
    </row>
    <row r="2540" spans="11:11" x14ac:dyDescent="0.25">
      <c r="K2540" s="35"/>
    </row>
    <row r="2541" spans="11:11" x14ac:dyDescent="0.25">
      <c r="K2541" s="35"/>
    </row>
    <row r="2542" spans="11:11" x14ac:dyDescent="0.25">
      <c r="K2542" s="35"/>
    </row>
    <row r="2543" spans="11:11" x14ac:dyDescent="0.25">
      <c r="K2543" s="35"/>
    </row>
    <row r="2544" spans="11:11" x14ac:dyDescent="0.25">
      <c r="K2544" s="35"/>
    </row>
    <row r="2545" spans="11:11" x14ac:dyDescent="0.25">
      <c r="K2545" s="35"/>
    </row>
    <row r="2546" spans="11:11" x14ac:dyDescent="0.25">
      <c r="K2546" s="35"/>
    </row>
    <row r="2547" spans="11:11" x14ac:dyDescent="0.25">
      <c r="K2547" s="35"/>
    </row>
    <row r="2548" spans="11:11" x14ac:dyDescent="0.25">
      <c r="K2548" s="35"/>
    </row>
    <row r="2549" spans="11:11" x14ac:dyDescent="0.25">
      <c r="K2549" s="35"/>
    </row>
    <row r="2550" spans="11:11" x14ac:dyDescent="0.25">
      <c r="K2550" s="35"/>
    </row>
    <row r="2551" spans="11:11" x14ac:dyDescent="0.25">
      <c r="K2551" s="35"/>
    </row>
    <row r="2552" spans="11:11" x14ac:dyDescent="0.25">
      <c r="K2552" s="35"/>
    </row>
    <row r="2553" spans="11:11" x14ac:dyDescent="0.25">
      <c r="K2553" s="35"/>
    </row>
    <row r="2554" spans="11:11" x14ac:dyDescent="0.25">
      <c r="K2554" s="35"/>
    </row>
    <row r="2555" spans="11:11" x14ac:dyDescent="0.25">
      <c r="K2555" s="35"/>
    </row>
    <row r="2556" spans="11:11" x14ac:dyDescent="0.25">
      <c r="K2556" s="35"/>
    </row>
    <row r="2557" spans="11:11" x14ac:dyDescent="0.25">
      <c r="K2557" s="35"/>
    </row>
    <row r="2558" spans="11:11" x14ac:dyDescent="0.25">
      <c r="K2558" s="35"/>
    </row>
    <row r="2559" spans="11:11" x14ac:dyDescent="0.25">
      <c r="K2559" s="35"/>
    </row>
    <row r="2560" spans="11:11" x14ac:dyDescent="0.25">
      <c r="K2560" s="35"/>
    </row>
    <row r="2561" spans="11:11" x14ac:dyDescent="0.25">
      <c r="K2561" s="35"/>
    </row>
    <row r="2562" spans="11:11" x14ac:dyDescent="0.25">
      <c r="K2562" s="35"/>
    </row>
    <row r="2563" spans="11:11" x14ac:dyDescent="0.25">
      <c r="K2563" s="35"/>
    </row>
    <row r="2564" spans="11:11" x14ac:dyDescent="0.25">
      <c r="K2564" s="35"/>
    </row>
    <row r="2565" spans="11:11" x14ac:dyDescent="0.25">
      <c r="K2565" s="35"/>
    </row>
    <row r="2566" spans="11:11" x14ac:dyDescent="0.25">
      <c r="K2566" s="35"/>
    </row>
    <row r="2567" spans="11:11" x14ac:dyDescent="0.25">
      <c r="K2567" s="35"/>
    </row>
    <row r="2568" spans="11:11" x14ac:dyDescent="0.25">
      <c r="K2568" s="35"/>
    </row>
    <row r="2569" spans="11:11" x14ac:dyDescent="0.25">
      <c r="K2569" s="35"/>
    </row>
    <row r="2570" spans="11:11" x14ac:dyDescent="0.25">
      <c r="K2570" s="35"/>
    </row>
    <row r="2571" spans="11:11" x14ac:dyDescent="0.25">
      <c r="K2571" s="35"/>
    </row>
    <row r="2572" spans="11:11" x14ac:dyDescent="0.25">
      <c r="K2572" s="35"/>
    </row>
    <row r="2573" spans="11:11" x14ac:dyDescent="0.25">
      <c r="K2573" s="35"/>
    </row>
    <row r="2574" spans="11:11" x14ac:dyDescent="0.25">
      <c r="K2574" s="35"/>
    </row>
    <row r="2575" spans="11:11" x14ac:dyDescent="0.25">
      <c r="K2575" s="35"/>
    </row>
    <row r="2576" spans="11:11" x14ac:dyDescent="0.25">
      <c r="K2576" s="35"/>
    </row>
    <row r="2577" spans="11:11" x14ac:dyDescent="0.25">
      <c r="K2577" s="35"/>
    </row>
    <row r="2578" spans="11:11" x14ac:dyDescent="0.25">
      <c r="K2578" s="35"/>
    </row>
    <row r="2579" spans="11:11" x14ac:dyDescent="0.25">
      <c r="K2579" s="35"/>
    </row>
    <row r="2580" spans="11:11" x14ac:dyDescent="0.25">
      <c r="K2580" s="35"/>
    </row>
    <row r="2581" spans="11:11" x14ac:dyDescent="0.25">
      <c r="K2581" s="35"/>
    </row>
    <row r="2582" spans="11:11" x14ac:dyDescent="0.25">
      <c r="K2582" s="35"/>
    </row>
    <row r="2583" spans="11:11" x14ac:dyDescent="0.25">
      <c r="K2583" s="35"/>
    </row>
    <row r="2584" spans="11:11" x14ac:dyDescent="0.25">
      <c r="K2584" s="35"/>
    </row>
    <row r="2585" spans="11:11" x14ac:dyDescent="0.25">
      <c r="K2585" s="35"/>
    </row>
    <row r="2586" spans="11:11" x14ac:dyDescent="0.25">
      <c r="K2586" s="35"/>
    </row>
    <row r="2587" spans="11:11" x14ac:dyDescent="0.25">
      <c r="K2587" s="35"/>
    </row>
    <row r="2588" spans="11:11" x14ac:dyDescent="0.25">
      <c r="K2588" s="35"/>
    </row>
    <row r="2589" spans="11:11" x14ac:dyDescent="0.25">
      <c r="K2589" s="35"/>
    </row>
    <row r="2590" spans="11:11" x14ac:dyDescent="0.25">
      <c r="K2590" s="35"/>
    </row>
    <row r="2591" spans="11:11" x14ac:dyDescent="0.25">
      <c r="K2591" s="35"/>
    </row>
    <row r="2592" spans="11:11" x14ac:dyDescent="0.25">
      <c r="K2592" s="35"/>
    </row>
    <row r="2593" spans="11:11" x14ac:dyDescent="0.25">
      <c r="K2593" s="35"/>
    </row>
    <row r="2594" spans="11:11" x14ac:dyDescent="0.25">
      <c r="K2594" s="35"/>
    </row>
    <row r="2595" spans="11:11" x14ac:dyDescent="0.25">
      <c r="K2595" s="35"/>
    </row>
    <row r="2596" spans="11:11" x14ac:dyDescent="0.25">
      <c r="K2596" s="35"/>
    </row>
    <row r="2597" spans="11:11" x14ac:dyDescent="0.25">
      <c r="K2597" s="35"/>
    </row>
    <row r="2598" spans="11:11" x14ac:dyDescent="0.25">
      <c r="K2598" s="35"/>
    </row>
    <row r="2599" spans="11:11" x14ac:dyDescent="0.25">
      <c r="K2599" s="35"/>
    </row>
    <row r="2600" spans="11:11" x14ac:dyDescent="0.25">
      <c r="K2600" s="35"/>
    </row>
    <row r="2601" spans="11:11" x14ac:dyDescent="0.25">
      <c r="K2601" s="35"/>
    </row>
    <row r="2602" spans="11:11" x14ac:dyDescent="0.25">
      <c r="K2602" s="35"/>
    </row>
    <row r="2603" spans="11:11" x14ac:dyDescent="0.25">
      <c r="K2603" s="35"/>
    </row>
    <row r="2604" spans="11:11" x14ac:dyDescent="0.25">
      <c r="K2604" s="35"/>
    </row>
    <row r="2605" spans="11:11" x14ac:dyDescent="0.25">
      <c r="K2605" s="35"/>
    </row>
    <row r="2606" spans="11:11" x14ac:dyDescent="0.25">
      <c r="K2606" s="35"/>
    </row>
    <row r="2607" spans="11:11" x14ac:dyDescent="0.25">
      <c r="K2607" s="35"/>
    </row>
    <row r="2608" spans="11:11" x14ac:dyDescent="0.25">
      <c r="K2608" s="35"/>
    </row>
    <row r="2609" spans="11:11" x14ac:dyDescent="0.25">
      <c r="K2609" s="35"/>
    </row>
    <row r="2610" spans="11:11" x14ac:dyDescent="0.25">
      <c r="K2610" s="35"/>
    </row>
    <row r="2611" spans="11:11" x14ac:dyDescent="0.25">
      <c r="K2611" s="35"/>
    </row>
    <row r="2612" spans="11:11" x14ac:dyDescent="0.25">
      <c r="K2612" s="35"/>
    </row>
    <row r="2613" spans="11:11" x14ac:dyDescent="0.25">
      <c r="K2613" s="35"/>
    </row>
    <row r="2614" spans="11:11" x14ac:dyDescent="0.25">
      <c r="K2614" s="35"/>
    </row>
    <row r="2615" spans="11:11" x14ac:dyDescent="0.25">
      <c r="K2615" s="35"/>
    </row>
    <row r="2616" spans="11:11" x14ac:dyDescent="0.25">
      <c r="K2616" s="35"/>
    </row>
    <row r="2617" spans="11:11" x14ac:dyDescent="0.25">
      <c r="K2617" s="35"/>
    </row>
    <row r="2618" spans="11:11" x14ac:dyDescent="0.25">
      <c r="K2618" s="35"/>
    </row>
    <row r="2619" spans="11:11" x14ac:dyDescent="0.25">
      <c r="K2619" s="35"/>
    </row>
    <row r="2620" spans="11:11" x14ac:dyDescent="0.25">
      <c r="K2620" s="35"/>
    </row>
    <row r="2621" spans="11:11" x14ac:dyDescent="0.25">
      <c r="K2621" s="35"/>
    </row>
    <row r="2622" spans="11:11" x14ac:dyDescent="0.25">
      <c r="K2622" s="35"/>
    </row>
    <row r="2623" spans="11:11" x14ac:dyDescent="0.25">
      <c r="K2623" s="35"/>
    </row>
    <row r="2624" spans="11:11" x14ac:dyDescent="0.25">
      <c r="K2624" s="35"/>
    </row>
    <row r="2625" spans="11:11" x14ac:dyDescent="0.25">
      <c r="K2625" s="35"/>
    </row>
    <row r="2626" spans="11:11" x14ac:dyDescent="0.25">
      <c r="K2626" s="35"/>
    </row>
    <row r="2627" spans="11:11" x14ac:dyDescent="0.25">
      <c r="K2627" s="35"/>
    </row>
    <row r="2628" spans="11:11" x14ac:dyDescent="0.25">
      <c r="K2628" s="35"/>
    </row>
    <row r="2629" spans="11:11" x14ac:dyDescent="0.25">
      <c r="K2629" s="35"/>
    </row>
    <row r="2630" spans="11:11" x14ac:dyDescent="0.25">
      <c r="K2630" s="35"/>
    </row>
    <row r="2631" spans="11:11" x14ac:dyDescent="0.25">
      <c r="K2631" s="35"/>
    </row>
    <row r="2632" spans="11:11" x14ac:dyDescent="0.25">
      <c r="K2632" s="35"/>
    </row>
    <row r="2633" spans="11:11" x14ac:dyDescent="0.25">
      <c r="K2633" s="35"/>
    </row>
    <row r="2634" spans="11:11" x14ac:dyDescent="0.25">
      <c r="K2634" s="35"/>
    </row>
    <row r="2635" spans="11:11" x14ac:dyDescent="0.25">
      <c r="K2635" s="35"/>
    </row>
    <row r="2636" spans="11:11" x14ac:dyDescent="0.25">
      <c r="K2636" s="35"/>
    </row>
    <row r="2637" spans="11:11" x14ac:dyDescent="0.25">
      <c r="K2637" s="35"/>
    </row>
    <row r="2638" spans="11:11" x14ac:dyDescent="0.25">
      <c r="K2638" s="35"/>
    </row>
    <row r="2639" spans="11:11" x14ac:dyDescent="0.25">
      <c r="K2639" s="35"/>
    </row>
    <row r="2640" spans="11:11" x14ac:dyDescent="0.25">
      <c r="K2640" s="35"/>
    </row>
    <row r="2641" spans="11:11" x14ac:dyDescent="0.25">
      <c r="K2641" s="35"/>
    </row>
    <row r="2642" spans="11:11" x14ac:dyDescent="0.25">
      <c r="K2642" s="35"/>
    </row>
    <row r="2643" spans="11:11" x14ac:dyDescent="0.25">
      <c r="K2643" s="35"/>
    </row>
    <row r="2644" spans="11:11" x14ac:dyDescent="0.25">
      <c r="K2644" s="35"/>
    </row>
    <row r="2645" spans="11:11" x14ac:dyDescent="0.25">
      <c r="K2645" s="35"/>
    </row>
    <row r="2646" spans="11:11" x14ac:dyDescent="0.25">
      <c r="K2646" s="35"/>
    </row>
    <row r="2647" spans="11:11" x14ac:dyDescent="0.25">
      <c r="K2647" s="35"/>
    </row>
    <row r="2648" spans="11:11" x14ac:dyDescent="0.25">
      <c r="K2648" s="35"/>
    </row>
    <row r="2649" spans="11:11" x14ac:dyDescent="0.25">
      <c r="K2649" s="35"/>
    </row>
    <row r="2650" spans="11:11" x14ac:dyDescent="0.25">
      <c r="K2650" s="35"/>
    </row>
    <row r="2651" spans="11:11" x14ac:dyDescent="0.25">
      <c r="K2651" s="35"/>
    </row>
    <row r="2652" spans="11:11" x14ac:dyDescent="0.25">
      <c r="K2652" s="35"/>
    </row>
    <row r="2653" spans="11:11" x14ac:dyDescent="0.25">
      <c r="K2653" s="35"/>
    </row>
    <row r="2654" spans="11:11" x14ac:dyDescent="0.25">
      <c r="K2654" s="35"/>
    </row>
    <row r="2655" spans="11:11" x14ac:dyDescent="0.25">
      <c r="K2655" s="35"/>
    </row>
    <row r="2656" spans="11:11" x14ac:dyDescent="0.25">
      <c r="K2656" s="35"/>
    </row>
    <row r="2657" spans="11:11" x14ac:dyDescent="0.25">
      <c r="K2657" s="35"/>
    </row>
    <row r="2658" spans="11:11" x14ac:dyDescent="0.25">
      <c r="K2658" s="35"/>
    </row>
    <row r="2659" spans="11:11" x14ac:dyDescent="0.25">
      <c r="K2659" s="35"/>
    </row>
    <row r="2660" spans="11:11" x14ac:dyDescent="0.25">
      <c r="K2660" s="35"/>
    </row>
    <row r="2661" spans="11:11" x14ac:dyDescent="0.25">
      <c r="K2661" s="35"/>
    </row>
    <row r="2662" spans="11:11" x14ac:dyDescent="0.25">
      <c r="K2662" s="35"/>
    </row>
    <row r="2663" spans="11:11" x14ac:dyDescent="0.25">
      <c r="K2663" s="35"/>
    </row>
    <row r="2664" spans="11:11" x14ac:dyDescent="0.25">
      <c r="K2664" s="35"/>
    </row>
    <row r="2665" spans="11:11" x14ac:dyDescent="0.25">
      <c r="K2665" s="35"/>
    </row>
    <row r="2666" spans="11:11" x14ac:dyDescent="0.25">
      <c r="K2666" s="35"/>
    </row>
    <row r="2667" spans="11:11" x14ac:dyDescent="0.25">
      <c r="K2667" s="35"/>
    </row>
    <row r="2668" spans="11:11" x14ac:dyDescent="0.25">
      <c r="K2668" s="35"/>
    </row>
    <row r="2669" spans="11:11" x14ac:dyDescent="0.25">
      <c r="K2669" s="35"/>
    </row>
    <row r="2670" spans="11:11" x14ac:dyDescent="0.25">
      <c r="K2670" s="35"/>
    </row>
    <row r="2671" spans="11:11" x14ac:dyDescent="0.25">
      <c r="K2671" s="35"/>
    </row>
    <row r="2672" spans="11:11" x14ac:dyDescent="0.25">
      <c r="K2672" s="35"/>
    </row>
    <row r="2673" spans="11:11" x14ac:dyDescent="0.25">
      <c r="K2673" s="35"/>
    </row>
    <row r="2674" spans="11:11" x14ac:dyDescent="0.25">
      <c r="K2674" s="35"/>
    </row>
    <row r="2675" spans="11:11" x14ac:dyDescent="0.25">
      <c r="K2675" s="35"/>
    </row>
    <row r="2676" spans="11:11" x14ac:dyDescent="0.25">
      <c r="K2676" s="35"/>
    </row>
    <row r="2677" spans="11:11" x14ac:dyDescent="0.25">
      <c r="K2677" s="35"/>
    </row>
    <row r="2678" spans="11:11" x14ac:dyDescent="0.25">
      <c r="K2678" s="35"/>
    </row>
    <row r="2679" spans="11:11" x14ac:dyDescent="0.25">
      <c r="K2679" s="35"/>
    </row>
    <row r="2680" spans="11:11" x14ac:dyDescent="0.25">
      <c r="K2680" s="35"/>
    </row>
    <row r="2681" spans="11:11" x14ac:dyDescent="0.25">
      <c r="K2681" s="35"/>
    </row>
    <row r="2682" spans="11:11" x14ac:dyDescent="0.25">
      <c r="K2682" s="35"/>
    </row>
    <row r="2683" spans="11:11" x14ac:dyDescent="0.25">
      <c r="K2683" s="35"/>
    </row>
    <row r="2684" spans="11:11" x14ac:dyDescent="0.25">
      <c r="K2684" s="35"/>
    </row>
    <row r="2685" spans="11:11" x14ac:dyDescent="0.25">
      <c r="K2685" s="35"/>
    </row>
    <row r="2686" spans="11:11" x14ac:dyDescent="0.25">
      <c r="K2686" s="35"/>
    </row>
    <row r="2687" spans="11:11" x14ac:dyDescent="0.25">
      <c r="K2687" s="35"/>
    </row>
    <row r="2688" spans="11:11" x14ac:dyDescent="0.25">
      <c r="K2688" s="35"/>
    </row>
    <row r="2689" spans="11:11" x14ac:dyDescent="0.25">
      <c r="K2689" s="35"/>
    </row>
    <row r="2690" spans="11:11" x14ac:dyDescent="0.25">
      <c r="K2690" s="35"/>
    </row>
    <row r="2691" spans="11:11" x14ac:dyDescent="0.25">
      <c r="K2691" s="35"/>
    </row>
    <row r="2692" spans="11:11" x14ac:dyDescent="0.25">
      <c r="K2692" s="35"/>
    </row>
    <row r="2693" spans="11:11" x14ac:dyDescent="0.25">
      <c r="K2693" s="35"/>
    </row>
    <row r="2694" spans="11:11" x14ac:dyDescent="0.25">
      <c r="K2694" s="35"/>
    </row>
    <row r="2695" spans="11:11" x14ac:dyDescent="0.25">
      <c r="K2695" s="35"/>
    </row>
    <row r="2696" spans="11:11" x14ac:dyDescent="0.25">
      <c r="K2696" s="35"/>
    </row>
    <row r="2697" spans="11:11" x14ac:dyDescent="0.25">
      <c r="K2697" s="35"/>
    </row>
    <row r="2698" spans="11:11" x14ac:dyDescent="0.25">
      <c r="K2698" s="35"/>
    </row>
    <row r="2699" spans="11:11" x14ac:dyDescent="0.25">
      <c r="K2699" s="35"/>
    </row>
    <row r="2700" spans="11:11" x14ac:dyDescent="0.25">
      <c r="K2700" s="35"/>
    </row>
    <row r="2701" spans="11:11" x14ac:dyDescent="0.25">
      <c r="K2701" s="35"/>
    </row>
    <row r="2702" spans="11:11" x14ac:dyDescent="0.25">
      <c r="K2702" s="35"/>
    </row>
    <row r="2703" spans="11:11" x14ac:dyDescent="0.25">
      <c r="K2703" s="35"/>
    </row>
    <row r="2704" spans="11:11" x14ac:dyDescent="0.25">
      <c r="K2704" s="35"/>
    </row>
    <row r="2705" spans="11:11" x14ac:dyDescent="0.25">
      <c r="K2705" s="35"/>
    </row>
    <row r="2706" spans="11:11" x14ac:dyDescent="0.25">
      <c r="K2706" s="35"/>
    </row>
    <row r="2707" spans="11:11" x14ac:dyDescent="0.25">
      <c r="K2707" s="35"/>
    </row>
    <row r="2708" spans="11:11" x14ac:dyDescent="0.25">
      <c r="K2708" s="35"/>
    </row>
    <row r="2709" spans="11:11" x14ac:dyDescent="0.25">
      <c r="K2709" s="35"/>
    </row>
    <row r="2710" spans="11:11" x14ac:dyDescent="0.25">
      <c r="K2710" s="35"/>
    </row>
    <row r="2711" spans="11:11" x14ac:dyDescent="0.25">
      <c r="K2711" s="35"/>
    </row>
    <row r="2712" spans="11:11" x14ac:dyDescent="0.25">
      <c r="K2712" s="35"/>
    </row>
    <row r="2713" spans="11:11" x14ac:dyDescent="0.25">
      <c r="K2713" s="35"/>
    </row>
    <row r="2714" spans="11:11" x14ac:dyDescent="0.25">
      <c r="K2714" s="35"/>
    </row>
    <row r="2715" spans="11:11" x14ac:dyDescent="0.25">
      <c r="K2715" s="35"/>
    </row>
    <row r="2716" spans="11:11" x14ac:dyDescent="0.25">
      <c r="K2716" s="35"/>
    </row>
    <row r="2717" spans="11:11" x14ac:dyDescent="0.25">
      <c r="K2717" s="35"/>
    </row>
    <row r="2718" spans="11:11" x14ac:dyDescent="0.25">
      <c r="K2718" s="35"/>
    </row>
    <row r="2719" spans="11:11" x14ac:dyDescent="0.25">
      <c r="K2719" s="35"/>
    </row>
    <row r="2720" spans="11:11" x14ac:dyDescent="0.25">
      <c r="K2720" s="35"/>
    </row>
    <row r="2721" spans="11:11" x14ac:dyDescent="0.25">
      <c r="K2721" s="35"/>
    </row>
    <row r="2722" spans="11:11" x14ac:dyDescent="0.25">
      <c r="K2722" s="35"/>
    </row>
    <row r="2723" spans="11:11" x14ac:dyDescent="0.25">
      <c r="K2723" s="35"/>
    </row>
    <row r="2724" spans="11:11" x14ac:dyDescent="0.25">
      <c r="K2724" s="35"/>
    </row>
    <row r="2725" spans="11:11" x14ac:dyDescent="0.25">
      <c r="K2725" s="35"/>
    </row>
    <row r="2726" spans="11:11" x14ac:dyDescent="0.25">
      <c r="K2726" s="35"/>
    </row>
    <row r="2727" spans="11:11" x14ac:dyDescent="0.25">
      <c r="K2727" s="35"/>
    </row>
    <row r="2728" spans="11:11" x14ac:dyDescent="0.25">
      <c r="K2728" s="35"/>
    </row>
    <row r="2729" spans="11:11" x14ac:dyDescent="0.25">
      <c r="K2729" s="35"/>
    </row>
    <row r="2730" spans="11:11" x14ac:dyDescent="0.25">
      <c r="K2730" s="35"/>
    </row>
    <row r="2731" spans="11:11" x14ac:dyDescent="0.25">
      <c r="K2731" s="35"/>
    </row>
    <row r="2732" spans="11:11" x14ac:dyDescent="0.25">
      <c r="K2732" s="35"/>
    </row>
    <row r="2733" spans="11:11" x14ac:dyDescent="0.25">
      <c r="K2733" s="35"/>
    </row>
    <row r="2734" spans="11:11" x14ac:dyDescent="0.25">
      <c r="K2734" s="35"/>
    </row>
    <row r="2735" spans="11:11" x14ac:dyDescent="0.25">
      <c r="K2735" s="35"/>
    </row>
    <row r="2736" spans="11:11" x14ac:dyDescent="0.25">
      <c r="K2736" s="35"/>
    </row>
    <row r="2737" spans="11:11" x14ac:dyDescent="0.25">
      <c r="K2737" s="35"/>
    </row>
    <row r="2738" spans="11:11" x14ac:dyDescent="0.25">
      <c r="K2738" s="35"/>
    </row>
    <row r="2739" spans="11:11" x14ac:dyDescent="0.25">
      <c r="K2739" s="35"/>
    </row>
    <row r="2740" spans="11:11" x14ac:dyDescent="0.25">
      <c r="K2740" s="35"/>
    </row>
    <row r="2741" spans="11:11" x14ac:dyDescent="0.25">
      <c r="K2741" s="35"/>
    </row>
    <row r="2742" spans="11:11" x14ac:dyDescent="0.25">
      <c r="K2742" s="35"/>
    </row>
    <row r="2743" spans="11:11" x14ac:dyDescent="0.25">
      <c r="K2743" s="35"/>
    </row>
    <row r="2744" spans="11:11" x14ac:dyDescent="0.25">
      <c r="K2744" s="35"/>
    </row>
    <row r="2745" spans="11:11" x14ac:dyDescent="0.25">
      <c r="K2745" s="35"/>
    </row>
    <row r="2746" spans="11:11" x14ac:dyDescent="0.25">
      <c r="K2746" s="35"/>
    </row>
    <row r="2747" spans="11:11" x14ac:dyDescent="0.25">
      <c r="K2747" s="35"/>
    </row>
    <row r="2748" spans="11:11" x14ac:dyDescent="0.25">
      <c r="K2748" s="35"/>
    </row>
    <row r="2749" spans="11:11" x14ac:dyDescent="0.25">
      <c r="K2749" s="35"/>
    </row>
    <row r="2750" spans="11:11" x14ac:dyDescent="0.25">
      <c r="K2750" s="35"/>
    </row>
    <row r="2751" spans="11:11" x14ac:dyDescent="0.25">
      <c r="K2751" s="35"/>
    </row>
    <row r="2752" spans="11:11" x14ac:dyDescent="0.25">
      <c r="K2752" s="35"/>
    </row>
    <row r="2753" spans="11:11" x14ac:dyDescent="0.25">
      <c r="K2753" s="35"/>
    </row>
    <row r="2754" spans="11:11" x14ac:dyDescent="0.25">
      <c r="K2754" s="35"/>
    </row>
    <row r="2755" spans="11:11" x14ac:dyDescent="0.25">
      <c r="K2755" s="35"/>
    </row>
    <row r="2756" spans="11:11" x14ac:dyDescent="0.25">
      <c r="K2756" s="35"/>
    </row>
    <row r="2757" spans="11:11" x14ac:dyDescent="0.25">
      <c r="K2757" s="35"/>
    </row>
    <row r="2758" spans="11:11" x14ac:dyDescent="0.25">
      <c r="K2758" s="35"/>
    </row>
    <row r="2759" spans="11:11" x14ac:dyDescent="0.25">
      <c r="K2759" s="35"/>
    </row>
    <row r="2760" spans="11:11" x14ac:dyDescent="0.25">
      <c r="K2760" s="35"/>
    </row>
    <row r="2761" spans="11:11" x14ac:dyDescent="0.25">
      <c r="K2761" s="35"/>
    </row>
    <row r="2762" spans="11:11" x14ac:dyDescent="0.25">
      <c r="K2762" s="35"/>
    </row>
    <row r="2763" spans="11:11" x14ac:dyDescent="0.25">
      <c r="K2763" s="35"/>
    </row>
    <row r="2764" spans="11:11" x14ac:dyDescent="0.25">
      <c r="K2764" s="35"/>
    </row>
    <row r="2765" spans="11:11" x14ac:dyDescent="0.25">
      <c r="K2765" s="35"/>
    </row>
    <row r="2766" spans="11:11" x14ac:dyDescent="0.25">
      <c r="K2766" s="35"/>
    </row>
    <row r="2767" spans="11:11" x14ac:dyDescent="0.25">
      <c r="K2767" s="35"/>
    </row>
    <row r="2768" spans="11:11" x14ac:dyDescent="0.25">
      <c r="K2768" s="35"/>
    </row>
    <row r="2769" spans="11:11" x14ac:dyDescent="0.25">
      <c r="K2769" s="35"/>
    </row>
    <row r="2770" spans="11:11" x14ac:dyDescent="0.25">
      <c r="K2770" s="35"/>
    </row>
    <row r="2771" spans="11:11" x14ac:dyDescent="0.25">
      <c r="K2771" s="35"/>
    </row>
    <row r="2772" spans="11:11" x14ac:dyDescent="0.25">
      <c r="K2772" s="35"/>
    </row>
    <row r="2773" spans="11:11" x14ac:dyDescent="0.25">
      <c r="K2773" s="35"/>
    </row>
    <row r="2774" spans="11:11" x14ac:dyDescent="0.25">
      <c r="K2774" s="35"/>
    </row>
    <row r="2775" spans="11:11" x14ac:dyDescent="0.25">
      <c r="K2775" s="35"/>
    </row>
    <row r="2776" spans="11:11" x14ac:dyDescent="0.25">
      <c r="K2776" s="35"/>
    </row>
    <row r="2777" spans="11:11" x14ac:dyDescent="0.25">
      <c r="K2777" s="35"/>
    </row>
    <row r="2778" spans="11:11" x14ac:dyDescent="0.25">
      <c r="K2778" s="35"/>
    </row>
    <row r="2779" spans="11:11" x14ac:dyDescent="0.25">
      <c r="K2779" s="35"/>
    </row>
    <row r="2780" spans="11:11" x14ac:dyDescent="0.25">
      <c r="K2780" s="35"/>
    </row>
    <row r="2781" spans="11:11" x14ac:dyDescent="0.25">
      <c r="K2781" s="35"/>
    </row>
    <row r="2782" spans="11:11" x14ac:dyDescent="0.25">
      <c r="K2782" s="35"/>
    </row>
    <row r="2783" spans="11:11" x14ac:dyDescent="0.25">
      <c r="K2783" s="35"/>
    </row>
    <row r="2784" spans="11:11" x14ac:dyDescent="0.25">
      <c r="K2784" s="35"/>
    </row>
    <row r="2785" spans="11:11" x14ac:dyDescent="0.25">
      <c r="K2785" s="35"/>
    </row>
    <row r="2786" spans="11:11" x14ac:dyDescent="0.25">
      <c r="K2786" s="35"/>
    </row>
    <row r="2787" spans="11:11" x14ac:dyDescent="0.25">
      <c r="K2787" s="35"/>
    </row>
    <row r="2788" spans="11:11" x14ac:dyDescent="0.25">
      <c r="K2788" s="35"/>
    </row>
    <row r="2789" spans="11:11" x14ac:dyDescent="0.25">
      <c r="K2789" s="35"/>
    </row>
    <row r="2790" spans="11:11" x14ac:dyDescent="0.25">
      <c r="K2790" s="35"/>
    </row>
    <row r="2791" spans="11:11" x14ac:dyDescent="0.25">
      <c r="K2791" s="35"/>
    </row>
    <row r="2792" spans="11:11" x14ac:dyDescent="0.25">
      <c r="K2792" s="35"/>
    </row>
    <row r="2793" spans="11:11" x14ac:dyDescent="0.25">
      <c r="K2793" s="35"/>
    </row>
    <row r="2794" spans="11:11" x14ac:dyDescent="0.25">
      <c r="K2794" s="35"/>
    </row>
    <row r="2795" spans="11:11" x14ac:dyDescent="0.25">
      <c r="K2795" s="35"/>
    </row>
    <row r="2796" spans="11:11" x14ac:dyDescent="0.25">
      <c r="K2796" s="35"/>
    </row>
    <row r="2797" spans="11:11" x14ac:dyDescent="0.25">
      <c r="K2797" s="35"/>
    </row>
    <row r="2798" spans="11:11" x14ac:dyDescent="0.25">
      <c r="K2798" s="35"/>
    </row>
    <row r="2799" spans="11:11" x14ac:dyDescent="0.25">
      <c r="K2799" s="35"/>
    </row>
    <row r="2800" spans="11:11" x14ac:dyDescent="0.25">
      <c r="K2800" s="35"/>
    </row>
    <row r="2801" spans="11:11" x14ac:dyDescent="0.25">
      <c r="K2801" s="35"/>
    </row>
    <row r="2802" spans="11:11" x14ac:dyDescent="0.25">
      <c r="K2802" s="35"/>
    </row>
    <row r="2803" spans="11:11" x14ac:dyDescent="0.25">
      <c r="K2803" s="35"/>
    </row>
    <row r="2804" spans="11:11" x14ac:dyDescent="0.25">
      <c r="K2804" s="35"/>
    </row>
    <row r="2805" spans="11:11" x14ac:dyDescent="0.25">
      <c r="K2805" s="35"/>
    </row>
    <row r="2806" spans="11:11" x14ac:dyDescent="0.25">
      <c r="K2806" s="35"/>
    </row>
    <row r="2807" spans="11:11" x14ac:dyDescent="0.25">
      <c r="K2807" s="35"/>
    </row>
    <row r="2808" spans="11:11" x14ac:dyDescent="0.25">
      <c r="K2808" s="35"/>
    </row>
    <row r="2809" spans="11:11" x14ac:dyDescent="0.25">
      <c r="K2809" s="35"/>
    </row>
    <row r="2810" spans="11:11" x14ac:dyDescent="0.25">
      <c r="K2810" s="35"/>
    </row>
    <row r="2811" spans="11:11" x14ac:dyDescent="0.25">
      <c r="K2811" s="35"/>
    </row>
    <row r="2812" spans="11:11" x14ac:dyDescent="0.25">
      <c r="K2812" s="35"/>
    </row>
    <row r="2813" spans="11:11" x14ac:dyDescent="0.25">
      <c r="K2813" s="35"/>
    </row>
    <row r="2814" spans="11:11" x14ac:dyDescent="0.25">
      <c r="K2814" s="35"/>
    </row>
    <row r="2815" spans="11:11" x14ac:dyDescent="0.25">
      <c r="K2815" s="35"/>
    </row>
    <row r="2816" spans="11:11" x14ac:dyDescent="0.25">
      <c r="K2816" s="35"/>
    </row>
    <row r="2817" spans="11:11" x14ac:dyDescent="0.25">
      <c r="K2817" s="35"/>
    </row>
    <row r="2818" spans="11:11" x14ac:dyDescent="0.25">
      <c r="K2818" s="35"/>
    </row>
    <row r="2819" spans="11:11" x14ac:dyDescent="0.25">
      <c r="K2819" s="35"/>
    </row>
    <row r="2820" spans="11:11" x14ac:dyDescent="0.25">
      <c r="K2820" s="35"/>
    </row>
    <row r="2821" spans="11:11" x14ac:dyDescent="0.25">
      <c r="K2821" s="35"/>
    </row>
    <row r="2822" spans="11:11" x14ac:dyDescent="0.25">
      <c r="K2822" s="35"/>
    </row>
    <row r="2823" spans="11:11" x14ac:dyDescent="0.25">
      <c r="K2823" s="35"/>
    </row>
    <row r="2824" spans="11:11" x14ac:dyDescent="0.25">
      <c r="K2824" s="35"/>
    </row>
    <row r="2825" spans="11:11" x14ac:dyDescent="0.25">
      <c r="K2825" s="35"/>
    </row>
    <row r="2826" spans="11:11" x14ac:dyDescent="0.25">
      <c r="K2826" s="35"/>
    </row>
    <row r="2827" spans="11:11" x14ac:dyDescent="0.25">
      <c r="K2827" s="35"/>
    </row>
    <row r="2828" spans="11:11" x14ac:dyDescent="0.25">
      <c r="K2828" s="35"/>
    </row>
    <row r="2829" spans="11:11" x14ac:dyDescent="0.25">
      <c r="K2829" s="35"/>
    </row>
    <row r="2830" spans="11:11" x14ac:dyDescent="0.25">
      <c r="K2830" s="35"/>
    </row>
    <row r="2831" spans="11:11" x14ac:dyDescent="0.25">
      <c r="K2831" s="35"/>
    </row>
    <row r="2832" spans="11:11" x14ac:dyDescent="0.25">
      <c r="K2832" s="35"/>
    </row>
    <row r="2833" spans="11:11" x14ac:dyDescent="0.25">
      <c r="K2833" s="35"/>
    </row>
    <row r="2834" spans="11:11" x14ac:dyDescent="0.25">
      <c r="K2834" s="35"/>
    </row>
    <row r="2835" spans="11:11" x14ac:dyDescent="0.25">
      <c r="K2835" s="35"/>
    </row>
    <row r="2836" spans="11:11" x14ac:dyDescent="0.25">
      <c r="K2836" s="35"/>
    </row>
    <row r="2837" spans="11:11" x14ac:dyDescent="0.25">
      <c r="K2837" s="35"/>
    </row>
    <row r="2838" spans="11:11" x14ac:dyDescent="0.25">
      <c r="K2838" s="35"/>
    </row>
    <row r="2839" spans="11:11" x14ac:dyDescent="0.25">
      <c r="K2839" s="35"/>
    </row>
    <row r="2840" spans="11:11" x14ac:dyDescent="0.25">
      <c r="K2840" s="35"/>
    </row>
    <row r="2841" spans="11:11" x14ac:dyDescent="0.25">
      <c r="K2841" s="35"/>
    </row>
    <row r="2842" spans="11:11" x14ac:dyDescent="0.25">
      <c r="K2842" s="35"/>
    </row>
    <row r="2843" spans="11:11" x14ac:dyDescent="0.25">
      <c r="K2843" s="35"/>
    </row>
    <row r="2844" spans="11:11" x14ac:dyDescent="0.25">
      <c r="K2844" s="35"/>
    </row>
    <row r="2845" spans="11:11" x14ac:dyDescent="0.25">
      <c r="K2845" s="35"/>
    </row>
    <row r="2846" spans="11:11" x14ac:dyDescent="0.25">
      <c r="K2846" s="35"/>
    </row>
    <row r="2847" spans="11:11" x14ac:dyDescent="0.25">
      <c r="K2847" s="35"/>
    </row>
    <row r="2848" spans="11:11" x14ac:dyDescent="0.25">
      <c r="K2848" s="35"/>
    </row>
    <row r="2849" spans="11:11" x14ac:dyDescent="0.25">
      <c r="K2849" s="35"/>
    </row>
    <row r="2850" spans="11:11" x14ac:dyDescent="0.25">
      <c r="K2850" s="35"/>
    </row>
    <row r="2851" spans="11:11" x14ac:dyDescent="0.25">
      <c r="K2851" s="35"/>
    </row>
    <row r="2852" spans="11:11" x14ac:dyDescent="0.25">
      <c r="K2852" s="35"/>
    </row>
    <row r="2853" spans="11:11" x14ac:dyDescent="0.25">
      <c r="K2853" s="35"/>
    </row>
    <row r="2854" spans="11:11" x14ac:dyDescent="0.25">
      <c r="K2854" s="35"/>
    </row>
    <row r="2855" spans="11:11" x14ac:dyDescent="0.25">
      <c r="K2855" s="35"/>
    </row>
    <row r="2856" spans="11:11" x14ac:dyDescent="0.25">
      <c r="K2856" s="35"/>
    </row>
    <row r="2857" spans="11:11" x14ac:dyDescent="0.25">
      <c r="K2857" s="35"/>
    </row>
    <row r="2858" spans="11:11" x14ac:dyDescent="0.25">
      <c r="K2858" s="35"/>
    </row>
    <row r="2859" spans="11:11" x14ac:dyDescent="0.25">
      <c r="K2859" s="35"/>
    </row>
    <row r="2860" spans="11:11" x14ac:dyDescent="0.25">
      <c r="K2860" s="35"/>
    </row>
    <row r="2861" spans="11:11" x14ac:dyDescent="0.25">
      <c r="K2861" s="35"/>
    </row>
    <row r="2862" spans="11:11" x14ac:dyDescent="0.25">
      <c r="K2862" s="35"/>
    </row>
    <row r="2863" spans="11:11" x14ac:dyDescent="0.25">
      <c r="K2863" s="35"/>
    </row>
    <row r="2864" spans="11:11" x14ac:dyDescent="0.25">
      <c r="K2864" s="35"/>
    </row>
    <row r="2865" spans="11:11" x14ac:dyDescent="0.25">
      <c r="K2865" s="35"/>
    </row>
    <row r="2866" spans="11:11" x14ac:dyDescent="0.25">
      <c r="K2866" s="35"/>
    </row>
    <row r="2867" spans="11:11" x14ac:dyDescent="0.25">
      <c r="K2867" s="35"/>
    </row>
    <row r="2868" spans="11:11" x14ac:dyDescent="0.25">
      <c r="K2868" s="35"/>
    </row>
    <row r="2869" spans="11:11" x14ac:dyDescent="0.25">
      <c r="K2869" s="35"/>
    </row>
    <row r="2870" spans="11:11" x14ac:dyDescent="0.25">
      <c r="K2870" s="35"/>
    </row>
    <row r="2871" spans="11:11" x14ac:dyDescent="0.25">
      <c r="K2871" s="35"/>
    </row>
    <row r="2872" spans="11:11" x14ac:dyDescent="0.25">
      <c r="K2872" s="35"/>
    </row>
    <row r="2873" spans="11:11" x14ac:dyDescent="0.25">
      <c r="K2873" s="35"/>
    </row>
    <row r="2874" spans="11:11" x14ac:dyDescent="0.25">
      <c r="K2874" s="35"/>
    </row>
    <row r="2875" spans="11:11" x14ac:dyDescent="0.25">
      <c r="K2875" s="35"/>
    </row>
    <row r="2876" spans="11:11" x14ac:dyDescent="0.25">
      <c r="K2876" s="35"/>
    </row>
    <row r="2877" spans="11:11" x14ac:dyDescent="0.25">
      <c r="K2877" s="35"/>
    </row>
    <row r="2878" spans="11:11" x14ac:dyDescent="0.25">
      <c r="K2878" s="35"/>
    </row>
    <row r="2879" spans="11:11" x14ac:dyDescent="0.25">
      <c r="K2879" s="35"/>
    </row>
    <row r="2880" spans="11:11" x14ac:dyDescent="0.25">
      <c r="K2880" s="35"/>
    </row>
    <row r="2881" spans="11:11" x14ac:dyDescent="0.25">
      <c r="K2881" s="35"/>
    </row>
    <row r="2882" spans="11:11" x14ac:dyDescent="0.25">
      <c r="K2882" s="35"/>
    </row>
    <row r="2883" spans="11:11" x14ac:dyDescent="0.25">
      <c r="K2883" s="35"/>
    </row>
    <row r="2884" spans="11:11" x14ac:dyDescent="0.25">
      <c r="K2884" s="35"/>
    </row>
    <row r="2885" spans="11:11" x14ac:dyDescent="0.25">
      <c r="K2885" s="35"/>
    </row>
    <row r="2886" spans="11:11" x14ac:dyDescent="0.25">
      <c r="K2886" s="35"/>
    </row>
    <row r="2887" spans="11:11" x14ac:dyDescent="0.25">
      <c r="K2887" s="35"/>
    </row>
    <row r="2888" spans="11:11" x14ac:dyDescent="0.25">
      <c r="K2888" s="35"/>
    </row>
    <row r="2889" spans="11:11" x14ac:dyDescent="0.25">
      <c r="K2889" s="35"/>
    </row>
    <row r="2890" spans="11:11" x14ac:dyDescent="0.25">
      <c r="K2890" s="35"/>
    </row>
    <row r="2891" spans="11:11" x14ac:dyDescent="0.25">
      <c r="K2891" s="35"/>
    </row>
    <row r="2892" spans="11:11" x14ac:dyDescent="0.25">
      <c r="K2892" s="35"/>
    </row>
    <row r="2893" spans="11:11" x14ac:dyDescent="0.25">
      <c r="K2893" s="35"/>
    </row>
    <row r="2894" spans="11:11" x14ac:dyDescent="0.25">
      <c r="K2894" s="35"/>
    </row>
    <row r="2895" spans="11:11" x14ac:dyDescent="0.25">
      <c r="K2895" s="35"/>
    </row>
    <row r="2896" spans="11:11" x14ac:dyDescent="0.25">
      <c r="K2896" s="35"/>
    </row>
    <row r="2897" spans="11:11" x14ac:dyDescent="0.25">
      <c r="K2897" s="35"/>
    </row>
    <row r="2898" spans="11:11" x14ac:dyDescent="0.25">
      <c r="K2898" s="35"/>
    </row>
    <row r="2899" spans="11:11" x14ac:dyDescent="0.25">
      <c r="K2899" s="35"/>
    </row>
    <row r="2900" spans="11:11" x14ac:dyDescent="0.25">
      <c r="K2900" s="35"/>
    </row>
    <row r="2901" spans="11:11" x14ac:dyDescent="0.25">
      <c r="K2901" s="35"/>
    </row>
    <row r="2902" spans="11:11" x14ac:dyDescent="0.25">
      <c r="K2902" s="35"/>
    </row>
    <row r="2903" spans="11:11" x14ac:dyDescent="0.25">
      <c r="K2903" s="35"/>
    </row>
    <row r="2904" spans="11:11" x14ac:dyDescent="0.25">
      <c r="K2904" s="35"/>
    </row>
    <row r="2905" spans="11:11" x14ac:dyDescent="0.25">
      <c r="K2905" s="35"/>
    </row>
    <row r="2906" spans="11:11" x14ac:dyDescent="0.25">
      <c r="K2906" s="35"/>
    </row>
    <row r="2907" spans="11:11" x14ac:dyDescent="0.25">
      <c r="K2907" s="35"/>
    </row>
    <row r="2908" spans="11:11" x14ac:dyDescent="0.25">
      <c r="K2908" s="35"/>
    </row>
    <row r="2909" spans="11:11" x14ac:dyDescent="0.25">
      <c r="K2909" s="35"/>
    </row>
    <row r="2910" spans="11:11" x14ac:dyDescent="0.25">
      <c r="K2910" s="35"/>
    </row>
    <row r="2911" spans="11:11" x14ac:dyDescent="0.25">
      <c r="K2911" s="35"/>
    </row>
    <row r="2912" spans="11:11" x14ac:dyDescent="0.25">
      <c r="K2912" s="35"/>
    </row>
    <row r="2913" spans="11:11" x14ac:dyDescent="0.25">
      <c r="K2913" s="35"/>
    </row>
    <row r="2914" spans="11:11" x14ac:dyDescent="0.25">
      <c r="K2914" s="35"/>
    </row>
    <row r="2915" spans="11:11" x14ac:dyDescent="0.25">
      <c r="K2915" s="35"/>
    </row>
    <row r="2916" spans="11:11" x14ac:dyDescent="0.25">
      <c r="K2916" s="35"/>
    </row>
    <row r="2917" spans="11:11" x14ac:dyDescent="0.25">
      <c r="K2917" s="35"/>
    </row>
    <row r="2918" spans="11:11" x14ac:dyDescent="0.25">
      <c r="K2918" s="35"/>
    </row>
    <row r="2919" spans="11:11" x14ac:dyDescent="0.25">
      <c r="K2919" s="35"/>
    </row>
    <row r="2920" spans="11:11" x14ac:dyDescent="0.25">
      <c r="K2920" s="35"/>
    </row>
    <row r="2921" spans="11:11" x14ac:dyDescent="0.25">
      <c r="K2921" s="35"/>
    </row>
    <row r="2922" spans="11:11" x14ac:dyDescent="0.25">
      <c r="K2922" s="35"/>
    </row>
    <row r="2923" spans="11:11" x14ac:dyDescent="0.25">
      <c r="K2923" s="35"/>
    </row>
    <row r="2924" spans="11:11" x14ac:dyDescent="0.25">
      <c r="K2924" s="35"/>
    </row>
    <row r="2925" spans="11:11" x14ac:dyDescent="0.25">
      <c r="K2925" s="35"/>
    </row>
    <row r="2926" spans="11:11" x14ac:dyDescent="0.25">
      <c r="K2926" s="35"/>
    </row>
    <row r="2927" spans="11:11" x14ac:dyDescent="0.25">
      <c r="K2927" s="35"/>
    </row>
    <row r="2928" spans="11:11" x14ac:dyDescent="0.25">
      <c r="K2928" s="35"/>
    </row>
    <row r="2929" spans="11:11" x14ac:dyDescent="0.25">
      <c r="K2929" s="35"/>
    </row>
    <row r="2930" spans="11:11" x14ac:dyDescent="0.25">
      <c r="K2930" s="35"/>
    </row>
    <row r="2931" spans="11:11" x14ac:dyDescent="0.25">
      <c r="K2931" s="35"/>
    </row>
    <row r="2932" spans="11:11" x14ac:dyDescent="0.25">
      <c r="K2932" s="35"/>
    </row>
    <row r="2933" spans="11:11" x14ac:dyDescent="0.25">
      <c r="K2933" s="35"/>
    </row>
    <row r="2934" spans="11:11" x14ac:dyDescent="0.25">
      <c r="K2934" s="35"/>
    </row>
    <row r="2935" spans="11:11" x14ac:dyDescent="0.25">
      <c r="K2935" s="35"/>
    </row>
    <row r="2936" spans="11:11" x14ac:dyDescent="0.25">
      <c r="K2936" s="35"/>
    </row>
    <row r="2937" spans="11:11" x14ac:dyDescent="0.25">
      <c r="K2937" s="35"/>
    </row>
    <row r="2938" spans="11:11" x14ac:dyDescent="0.25">
      <c r="K2938" s="35"/>
    </row>
    <row r="2939" spans="11:11" x14ac:dyDescent="0.25">
      <c r="K2939" s="35"/>
    </row>
    <row r="2940" spans="11:11" x14ac:dyDescent="0.25">
      <c r="K2940" s="35"/>
    </row>
    <row r="2941" spans="11:11" x14ac:dyDescent="0.25">
      <c r="K2941" s="35"/>
    </row>
    <row r="2942" spans="11:11" x14ac:dyDescent="0.25">
      <c r="K2942" s="35"/>
    </row>
    <row r="2943" spans="11:11" x14ac:dyDescent="0.25">
      <c r="K2943" s="35"/>
    </row>
    <row r="2944" spans="11:11" x14ac:dyDescent="0.25">
      <c r="K2944" s="35"/>
    </row>
    <row r="2945" spans="11:11" x14ac:dyDescent="0.25">
      <c r="K2945" s="35"/>
    </row>
    <row r="2946" spans="11:11" x14ac:dyDescent="0.25">
      <c r="K2946" s="35"/>
    </row>
    <row r="2947" spans="11:11" x14ac:dyDescent="0.25">
      <c r="K2947" s="35"/>
    </row>
    <row r="2948" spans="11:11" x14ac:dyDescent="0.25">
      <c r="K2948" s="35"/>
    </row>
    <row r="2949" spans="11:11" x14ac:dyDescent="0.25">
      <c r="K2949" s="35"/>
    </row>
    <row r="2950" spans="11:11" x14ac:dyDescent="0.25">
      <c r="K2950" s="35"/>
    </row>
    <row r="2951" spans="11:11" x14ac:dyDescent="0.25">
      <c r="K2951" s="35"/>
    </row>
    <row r="2952" spans="11:11" x14ac:dyDescent="0.25">
      <c r="K2952" s="35"/>
    </row>
    <row r="2953" spans="11:11" x14ac:dyDescent="0.25">
      <c r="K2953" s="35"/>
    </row>
    <row r="2954" spans="11:11" x14ac:dyDescent="0.25">
      <c r="K2954" s="35"/>
    </row>
    <row r="2955" spans="11:11" x14ac:dyDescent="0.25">
      <c r="K2955" s="35"/>
    </row>
    <row r="2956" spans="11:11" x14ac:dyDescent="0.25">
      <c r="K2956" s="35"/>
    </row>
    <row r="2957" spans="11:11" x14ac:dyDescent="0.25">
      <c r="K2957" s="35"/>
    </row>
    <row r="2958" spans="11:11" x14ac:dyDescent="0.25">
      <c r="K2958" s="35"/>
    </row>
    <row r="2959" spans="11:11" x14ac:dyDescent="0.25">
      <c r="K2959" s="35"/>
    </row>
    <row r="2960" spans="11:11" x14ac:dyDescent="0.25">
      <c r="K2960" s="35"/>
    </row>
    <row r="2961" spans="11:11" x14ac:dyDescent="0.25">
      <c r="K2961" s="35"/>
    </row>
    <row r="2962" spans="11:11" x14ac:dyDescent="0.25">
      <c r="K2962" s="35"/>
    </row>
    <row r="2963" spans="11:11" x14ac:dyDescent="0.25">
      <c r="K2963" s="35"/>
    </row>
    <row r="2964" spans="11:11" x14ac:dyDescent="0.25">
      <c r="K2964" s="35"/>
    </row>
    <row r="2965" spans="11:11" x14ac:dyDescent="0.25">
      <c r="K2965" s="35"/>
    </row>
    <row r="2966" spans="11:11" x14ac:dyDescent="0.25">
      <c r="K2966" s="35"/>
    </row>
    <row r="2967" spans="11:11" x14ac:dyDescent="0.25">
      <c r="K2967" s="35"/>
    </row>
    <row r="2968" spans="11:11" x14ac:dyDescent="0.25">
      <c r="K2968" s="35"/>
    </row>
    <row r="2969" spans="11:11" x14ac:dyDescent="0.25">
      <c r="K2969" s="35"/>
    </row>
    <row r="2970" spans="11:11" x14ac:dyDescent="0.25">
      <c r="K2970" s="35"/>
    </row>
    <row r="2971" spans="11:11" x14ac:dyDescent="0.25">
      <c r="K2971" s="35"/>
    </row>
    <row r="2972" spans="11:11" x14ac:dyDescent="0.25">
      <c r="K2972" s="35"/>
    </row>
    <row r="2973" spans="11:11" x14ac:dyDescent="0.25">
      <c r="K2973" s="35"/>
    </row>
    <row r="2974" spans="11:11" x14ac:dyDescent="0.25">
      <c r="K2974" s="35"/>
    </row>
    <row r="2975" spans="11:11" x14ac:dyDescent="0.25">
      <c r="K2975" s="35"/>
    </row>
    <row r="2976" spans="11:11" x14ac:dyDescent="0.25">
      <c r="K2976" s="35"/>
    </row>
    <row r="2977" spans="11:11" x14ac:dyDescent="0.25">
      <c r="K2977" s="35"/>
    </row>
    <row r="2978" spans="11:11" x14ac:dyDescent="0.25">
      <c r="K2978" s="35"/>
    </row>
    <row r="2979" spans="11:11" x14ac:dyDescent="0.25">
      <c r="K2979" s="35"/>
    </row>
    <row r="2980" spans="11:11" x14ac:dyDescent="0.25">
      <c r="K2980" s="35"/>
    </row>
    <row r="2981" spans="11:11" x14ac:dyDescent="0.25">
      <c r="K2981" s="35"/>
    </row>
    <row r="2982" spans="11:11" x14ac:dyDescent="0.25">
      <c r="K2982" s="35"/>
    </row>
    <row r="2983" spans="11:11" x14ac:dyDescent="0.25">
      <c r="K2983" s="35"/>
    </row>
    <row r="2984" spans="11:11" x14ac:dyDescent="0.25">
      <c r="K2984" s="35"/>
    </row>
    <row r="2985" spans="11:11" x14ac:dyDescent="0.25">
      <c r="K2985" s="35"/>
    </row>
    <row r="2986" spans="11:11" x14ac:dyDescent="0.25">
      <c r="K2986" s="35"/>
    </row>
    <row r="2987" spans="11:11" x14ac:dyDescent="0.25">
      <c r="K2987" s="35"/>
    </row>
    <row r="2988" spans="11:11" x14ac:dyDescent="0.25">
      <c r="K2988" s="35"/>
    </row>
    <row r="2989" spans="11:11" x14ac:dyDescent="0.25">
      <c r="K2989" s="35"/>
    </row>
    <row r="2990" spans="11:11" x14ac:dyDescent="0.25">
      <c r="K2990" s="35"/>
    </row>
    <row r="2991" spans="11:11" x14ac:dyDescent="0.25">
      <c r="K2991" s="35"/>
    </row>
    <row r="2992" spans="11:11" x14ac:dyDescent="0.25">
      <c r="K2992" s="35"/>
    </row>
    <row r="2993" spans="11:11" x14ac:dyDescent="0.25">
      <c r="K2993" s="35"/>
    </row>
    <row r="2994" spans="11:11" x14ac:dyDescent="0.25">
      <c r="K2994" s="35"/>
    </row>
    <row r="2995" spans="11:11" x14ac:dyDescent="0.25">
      <c r="K2995" s="35"/>
    </row>
    <row r="2996" spans="11:11" x14ac:dyDescent="0.25">
      <c r="K2996" s="35"/>
    </row>
    <row r="2997" spans="11:11" x14ac:dyDescent="0.25">
      <c r="K2997" s="35"/>
    </row>
    <row r="2998" spans="11:11" x14ac:dyDescent="0.25">
      <c r="K2998" s="35"/>
    </row>
    <row r="2999" spans="11:11" x14ac:dyDescent="0.25">
      <c r="K2999" s="35"/>
    </row>
    <row r="3000" spans="11:11" x14ac:dyDescent="0.25">
      <c r="K3000" s="35"/>
    </row>
    <row r="3001" spans="11:11" x14ac:dyDescent="0.25">
      <c r="K3001" s="35"/>
    </row>
    <row r="3002" spans="11:11" x14ac:dyDescent="0.25">
      <c r="K3002" s="35"/>
    </row>
    <row r="3003" spans="11:11" x14ac:dyDescent="0.25">
      <c r="K3003" s="35"/>
    </row>
    <row r="3004" spans="11:11" x14ac:dyDescent="0.25">
      <c r="K3004" s="35"/>
    </row>
    <row r="3005" spans="11:11" x14ac:dyDescent="0.25">
      <c r="K3005" s="35"/>
    </row>
    <row r="3006" spans="11:11" x14ac:dyDescent="0.25">
      <c r="K3006" s="35"/>
    </row>
    <row r="3007" spans="11:11" x14ac:dyDescent="0.25">
      <c r="K3007" s="35"/>
    </row>
    <row r="3008" spans="11:11" x14ac:dyDescent="0.25">
      <c r="K3008" s="35"/>
    </row>
    <row r="3009" spans="11:11" x14ac:dyDescent="0.25">
      <c r="K3009" s="35"/>
    </row>
    <row r="3010" spans="11:11" x14ac:dyDescent="0.25">
      <c r="K3010" s="35"/>
    </row>
    <row r="3011" spans="11:11" x14ac:dyDescent="0.25">
      <c r="K3011" s="35"/>
    </row>
    <row r="3012" spans="11:11" x14ac:dyDescent="0.25">
      <c r="K3012" s="35"/>
    </row>
    <row r="3013" spans="11:11" x14ac:dyDescent="0.25">
      <c r="K3013" s="35"/>
    </row>
    <row r="3014" spans="11:11" x14ac:dyDescent="0.25">
      <c r="K3014" s="35"/>
    </row>
    <row r="3015" spans="11:11" x14ac:dyDescent="0.25">
      <c r="K3015" s="35"/>
    </row>
    <row r="3016" spans="11:11" x14ac:dyDescent="0.25">
      <c r="K3016" s="35"/>
    </row>
    <row r="3017" spans="11:11" x14ac:dyDescent="0.25">
      <c r="K3017" s="35"/>
    </row>
    <row r="3018" spans="11:11" x14ac:dyDescent="0.25">
      <c r="K3018" s="35"/>
    </row>
    <row r="3019" spans="11:11" x14ac:dyDescent="0.25">
      <c r="K3019" s="35"/>
    </row>
    <row r="3020" spans="11:11" x14ac:dyDescent="0.25">
      <c r="K3020" s="35"/>
    </row>
    <row r="3021" spans="11:11" x14ac:dyDescent="0.25">
      <c r="K3021" s="35"/>
    </row>
    <row r="3022" spans="11:11" x14ac:dyDescent="0.25">
      <c r="K3022" s="35"/>
    </row>
    <row r="3023" spans="11:11" x14ac:dyDescent="0.25">
      <c r="K3023" s="35"/>
    </row>
    <row r="3024" spans="11:11" x14ac:dyDescent="0.25">
      <c r="K3024" s="35"/>
    </row>
    <row r="3025" spans="11:11" x14ac:dyDescent="0.25">
      <c r="K3025" s="35"/>
    </row>
    <row r="3026" spans="11:11" x14ac:dyDescent="0.25">
      <c r="K3026" s="35"/>
    </row>
    <row r="3027" spans="11:11" x14ac:dyDescent="0.25">
      <c r="K3027" s="35"/>
    </row>
    <row r="3028" spans="11:11" x14ac:dyDescent="0.25">
      <c r="K3028" s="35"/>
    </row>
    <row r="3029" spans="11:11" x14ac:dyDescent="0.25">
      <c r="K3029" s="35"/>
    </row>
    <row r="3030" spans="11:11" x14ac:dyDescent="0.25">
      <c r="K3030" s="35"/>
    </row>
    <row r="3031" spans="11:11" x14ac:dyDescent="0.25">
      <c r="K3031" s="35"/>
    </row>
    <row r="3032" spans="11:11" x14ac:dyDescent="0.25">
      <c r="K3032" s="35"/>
    </row>
    <row r="3033" spans="11:11" x14ac:dyDescent="0.25">
      <c r="K3033" s="35"/>
    </row>
    <row r="3034" spans="11:11" x14ac:dyDescent="0.25">
      <c r="K3034" s="35"/>
    </row>
    <row r="3035" spans="11:11" x14ac:dyDescent="0.25">
      <c r="K3035" s="35"/>
    </row>
    <row r="3036" spans="11:11" x14ac:dyDescent="0.25">
      <c r="K3036" s="35"/>
    </row>
    <row r="3037" spans="11:11" x14ac:dyDescent="0.25">
      <c r="K3037" s="35"/>
    </row>
    <row r="3038" spans="11:11" x14ac:dyDescent="0.25">
      <c r="K3038" s="35"/>
    </row>
    <row r="3039" spans="11:11" x14ac:dyDescent="0.25">
      <c r="K3039" s="35"/>
    </row>
    <row r="3040" spans="11:11" x14ac:dyDescent="0.25">
      <c r="K3040" s="35"/>
    </row>
    <row r="3041" spans="11:11" x14ac:dyDescent="0.25">
      <c r="K3041" s="35"/>
    </row>
    <row r="3042" spans="11:11" x14ac:dyDescent="0.25">
      <c r="K3042" s="35"/>
    </row>
    <row r="3043" spans="11:11" x14ac:dyDescent="0.25">
      <c r="K3043" s="35"/>
    </row>
    <row r="3044" spans="11:11" x14ac:dyDescent="0.25">
      <c r="K3044" s="35"/>
    </row>
    <row r="3045" spans="11:11" x14ac:dyDescent="0.25">
      <c r="K3045" s="35"/>
    </row>
    <row r="3046" spans="11:11" x14ac:dyDescent="0.25">
      <c r="K3046" s="35"/>
    </row>
    <row r="3047" spans="11:11" x14ac:dyDescent="0.25">
      <c r="K3047" s="35"/>
    </row>
    <row r="3048" spans="11:11" x14ac:dyDescent="0.25">
      <c r="K3048" s="35"/>
    </row>
    <row r="3049" spans="11:11" x14ac:dyDescent="0.25">
      <c r="K3049" s="35"/>
    </row>
    <row r="3050" spans="11:11" x14ac:dyDescent="0.25">
      <c r="K3050" s="35"/>
    </row>
    <row r="3051" spans="11:11" x14ac:dyDescent="0.25">
      <c r="K3051" s="35"/>
    </row>
    <row r="3052" spans="11:11" x14ac:dyDescent="0.25">
      <c r="K3052" s="35"/>
    </row>
    <row r="3053" spans="11:11" x14ac:dyDescent="0.25">
      <c r="K3053" s="35"/>
    </row>
    <row r="3054" spans="11:11" x14ac:dyDescent="0.25">
      <c r="K3054" s="35"/>
    </row>
    <row r="3055" spans="11:11" x14ac:dyDescent="0.25">
      <c r="K3055" s="35"/>
    </row>
    <row r="3056" spans="11:11" x14ac:dyDescent="0.25">
      <c r="K3056" s="35"/>
    </row>
    <row r="3057" spans="11:11" x14ac:dyDescent="0.25">
      <c r="K3057" s="35"/>
    </row>
    <row r="3058" spans="11:11" x14ac:dyDescent="0.25">
      <c r="K3058" s="35"/>
    </row>
    <row r="3059" spans="11:11" x14ac:dyDescent="0.25">
      <c r="K3059" s="35"/>
    </row>
    <row r="3060" spans="11:11" x14ac:dyDescent="0.25">
      <c r="K3060" s="35"/>
    </row>
    <row r="3061" spans="11:11" x14ac:dyDescent="0.25">
      <c r="K3061" s="35"/>
    </row>
    <row r="3062" spans="11:11" x14ac:dyDescent="0.25">
      <c r="K3062" s="35"/>
    </row>
    <row r="3063" spans="11:11" x14ac:dyDescent="0.25">
      <c r="K3063" s="35"/>
    </row>
    <row r="3064" spans="11:11" x14ac:dyDescent="0.25">
      <c r="K3064" s="35"/>
    </row>
    <row r="3065" spans="11:11" x14ac:dyDescent="0.25">
      <c r="K3065" s="35"/>
    </row>
    <row r="3066" spans="11:11" x14ac:dyDescent="0.25">
      <c r="K3066" s="35"/>
    </row>
    <row r="3067" spans="11:11" x14ac:dyDescent="0.25">
      <c r="K3067" s="35"/>
    </row>
    <row r="3068" spans="11:11" x14ac:dyDescent="0.25">
      <c r="K3068" s="35"/>
    </row>
    <row r="3069" spans="11:11" x14ac:dyDescent="0.25">
      <c r="K3069" s="35"/>
    </row>
    <row r="3070" spans="11:11" x14ac:dyDescent="0.25">
      <c r="K3070" s="35"/>
    </row>
    <row r="3071" spans="11:11" x14ac:dyDescent="0.25">
      <c r="K3071" s="35"/>
    </row>
    <row r="3072" spans="11:11" x14ac:dyDescent="0.25">
      <c r="K3072" s="35"/>
    </row>
    <row r="3073" spans="11:11" x14ac:dyDescent="0.25">
      <c r="K3073" s="35"/>
    </row>
    <row r="3074" spans="11:11" x14ac:dyDescent="0.25">
      <c r="K3074" s="35"/>
    </row>
    <row r="3075" spans="11:11" x14ac:dyDescent="0.25">
      <c r="K3075" s="35"/>
    </row>
    <row r="3076" spans="11:11" x14ac:dyDescent="0.25">
      <c r="K3076" s="35"/>
    </row>
    <row r="3077" spans="11:11" x14ac:dyDescent="0.25">
      <c r="K3077" s="35"/>
    </row>
    <row r="3078" spans="11:11" x14ac:dyDescent="0.25">
      <c r="K3078" s="35"/>
    </row>
    <row r="3079" spans="11:11" x14ac:dyDescent="0.25">
      <c r="K3079" s="35"/>
    </row>
    <row r="3080" spans="11:11" x14ac:dyDescent="0.25">
      <c r="K3080" s="35"/>
    </row>
    <row r="3081" spans="11:11" x14ac:dyDescent="0.25">
      <c r="K3081" s="35"/>
    </row>
    <row r="3082" spans="11:11" x14ac:dyDescent="0.25">
      <c r="K3082" s="35"/>
    </row>
    <row r="3083" spans="11:11" x14ac:dyDescent="0.25">
      <c r="K3083" s="35"/>
    </row>
    <row r="3084" spans="11:11" x14ac:dyDescent="0.25">
      <c r="K3084" s="35"/>
    </row>
    <row r="3085" spans="11:11" x14ac:dyDescent="0.25">
      <c r="K3085" s="35"/>
    </row>
    <row r="3086" spans="11:11" x14ac:dyDescent="0.25">
      <c r="K3086" s="35"/>
    </row>
    <row r="3087" spans="11:11" x14ac:dyDescent="0.25">
      <c r="K3087" s="35"/>
    </row>
    <row r="3088" spans="11:11" x14ac:dyDescent="0.25">
      <c r="K3088" s="35"/>
    </row>
    <row r="3089" spans="11:11" x14ac:dyDescent="0.25">
      <c r="K3089" s="35"/>
    </row>
    <row r="3090" spans="11:11" x14ac:dyDescent="0.25">
      <c r="K3090" s="35"/>
    </row>
    <row r="3091" spans="11:11" x14ac:dyDescent="0.25">
      <c r="K3091" s="35"/>
    </row>
    <row r="3092" spans="11:11" x14ac:dyDescent="0.25">
      <c r="K3092" s="35"/>
    </row>
    <row r="3093" spans="11:11" x14ac:dyDescent="0.25">
      <c r="K3093" s="35"/>
    </row>
    <row r="3094" spans="11:11" x14ac:dyDescent="0.25">
      <c r="K3094" s="35"/>
    </row>
    <row r="3095" spans="11:11" x14ac:dyDescent="0.25">
      <c r="K3095" s="35"/>
    </row>
    <row r="3096" spans="11:11" x14ac:dyDescent="0.25">
      <c r="K3096" s="35"/>
    </row>
    <row r="3097" spans="11:11" x14ac:dyDescent="0.25">
      <c r="K3097" s="35"/>
    </row>
    <row r="3098" spans="11:11" x14ac:dyDescent="0.25">
      <c r="K3098" s="35"/>
    </row>
    <row r="3099" spans="11:11" x14ac:dyDescent="0.25">
      <c r="K3099" s="35"/>
    </row>
    <row r="3100" spans="11:11" x14ac:dyDescent="0.25">
      <c r="K3100" s="35"/>
    </row>
    <row r="3101" spans="11:11" x14ac:dyDescent="0.25">
      <c r="K3101" s="35"/>
    </row>
    <row r="3102" spans="11:11" x14ac:dyDescent="0.25">
      <c r="K3102" s="35"/>
    </row>
    <row r="3103" spans="11:11" x14ac:dyDescent="0.25">
      <c r="K3103" s="35"/>
    </row>
    <row r="3104" spans="11:11" x14ac:dyDescent="0.25">
      <c r="K3104" s="35"/>
    </row>
    <row r="3105" spans="11:11" x14ac:dyDescent="0.25">
      <c r="K3105" s="35"/>
    </row>
    <row r="3106" spans="11:11" x14ac:dyDescent="0.25">
      <c r="K3106" s="35"/>
    </row>
    <row r="3107" spans="11:11" x14ac:dyDescent="0.25">
      <c r="K3107" s="35"/>
    </row>
    <row r="3108" spans="11:11" x14ac:dyDescent="0.25">
      <c r="K3108" s="35"/>
    </row>
    <row r="3109" spans="11:11" x14ac:dyDescent="0.25">
      <c r="K3109" s="35"/>
    </row>
    <row r="3110" spans="11:11" x14ac:dyDescent="0.25">
      <c r="K3110" s="35"/>
    </row>
    <row r="3111" spans="11:11" x14ac:dyDescent="0.25">
      <c r="K3111" s="35"/>
    </row>
    <row r="3112" spans="11:11" x14ac:dyDescent="0.25">
      <c r="K3112" s="35"/>
    </row>
    <row r="3113" spans="11:11" x14ac:dyDescent="0.25">
      <c r="K3113" s="35"/>
    </row>
    <row r="3114" spans="11:11" x14ac:dyDescent="0.25">
      <c r="K3114" s="35"/>
    </row>
    <row r="3115" spans="11:11" x14ac:dyDescent="0.25">
      <c r="K3115" s="35"/>
    </row>
    <row r="3116" spans="11:11" x14ac:dyDescent="0.25">
      <c r="K3116" s="35"/>
    </row>
    <row r="3117" spans="11:11" x14ac:dyDescent="0.25">
      <c r="K3117" s="35"/>
    </row>
    <row r="3118" spans="11:11" x14ac:dyDescent="0.25">
      <c r="K3118" s="35"/>
    </row>
    <row r="3119" spans="11:11" x14ac:dyDescent="0.25">
      <c r="K3119" s="35"/>
    </row>
    <row r="3120" spans="11:11" x14ac:dyDescent="0.25">
      <c r="K3120" s="35"/>
    </row>
    <row r="3121" spans="11:11" x14ac:dyDescent="0.25">
      <c r="K3121" s="35"/>
    </row>
    <row r="3122" spans="11:11" x14ac:dyDescent="0.25">
      <c r="K3122" s="35"/>
    </row>
    <row r="3123" spans="11:11" x14ac:dyDescent="0.25">
      <c r="K3123" s="35"/>
    </row>
    <row r="3124" spans="11:11" x14ac:dyDescent="0.25">
      <c r="K3124" s="35"/>
    </row>
    <row r="3125" spans="11:11" x14ac:dyDescent="0.25">
      <c r="K3125" s="35"/>
    </row>
    <row r="3126" spans="11:11" x14ac:dyDescent="0.25">
      <c r="K3126" s="35"/>
    </row>
    <row r="3127" spans="11:11" x14ac:dyDescent="0.25">
      <c r="K3127" s="35"/>
    </row>
    <row r="3128" spans="11:11" x14ac:dyDescent="0.25">
      <c r="K3128" s="35"/>
    </row>
    <row r="3129" spans="11:11" x14ac:dyDescent="0.25">
      <c r="K3129" s="35"/>
    </row>
    <row r="3130" spans="11:11" x14ac:dyDescent="0.25">
      <c r="K3130" s="35"/>
    </row>
    <row r="3131" spans="11:11" x14ac:dyDescent="0.25">
      <c r="K3131" s="35"/>
    </row>
    <row r="3132" spans="11:11" x14ac:dyDescent="0.25">
      <c r="K3132" s="35"/>
    </row>
    <row r="3133" spans="11:11" x14ac:dyDescent="0.25">
      <c r="K3133" s="35"/>
    </row>
    <row r="3134" spans="11:11" x14ac:dyDescent="0.25">
      <c r="K3134" s="35"/>
    </row>
    <row r="3135" spans="11:11" x14ac:dyDescent="0.25">
      <c r="K3135" s="35"/>
    </row>
    <row r="3136" spans="11:11" x14ac:dyDescent="0.25">
      <c r="K3136" s="35"/>
    </row>
    <row r="3137" spans="11:11" x14ac:dyDescent="0.25">
      <c r="K3137" s="35"/>
    </row>
    <row r="3138" spans="11:11" x14ac:dyDescent="0.25">
      <c r="K3138" s="35"/>
    </row>
    <row r="3139" spans="11:11" x14ac:dyDescent="0.25">
      <c r="K3139" s="35"/>
    </row>
    <row r="3140" spans="11:11" x14ac:dyDescent="0.25">
      <c r="K3140" s="35"/>
    </row>
    <row r="3141" spans="11:11" x14ac:dyDescent="0.25">
      <c r="K3141" s="35"/>
    </row>
    <row r="3142" spans="11:11" x14ac:dyDescent="0.25">
      <c r="K3142" s="35"/>
    </row>
    <row r="3143" spans="11:11" x14ac:dyDescent="0.25">
      <c r="K3143" s="35"/>
    </row>
    <row r="3144" spans="11:11" x14ac:dyDescent="0.25">
      <c r="K3144" s="35"/>
    </row>
    <row r="3145" spans="11:11" x14ac:dyDescent="0.25">
      <c r="K3145" s="35"/>
    </row>
    <row r="3146" spans="11:11" x14ac:dyDescent="0.25">
      <c r="K3146" s="35"/>
    </row>
    <row r="3147" spans="11:11" x14ac:dyDescent="0.25">
      <c r="K3147" s="35"/>
    </row>
    <row r="3148" spans="11:11" x14ac:dyDescent="0.25">
      <c r="K3148" s="35"/>
    </row>
    <row r="3149" spans="11:11" x14ac:dyDescent="0.25">
      <c r="K3149" s="35"/>
    </row>
    <row r="3150" spans="11:11" x14ac:dyDescent="0.25">
      <c r="K3150" s="35"/>
    </row>
    <row r="3151" spans="11:11" x14ac:dyDescent="0.25">
      <c r="K3151" s="35"/>
    </row>
    <row r="3152" spans="11:11" x14ac:dyDescent="0.25">
      <c r="K3152" s="35"/>
    </row>
    <row r="3153" spans="11:11" x14ac:dyDescent="0.25">
      <c r="K3153" s="35"/>
    </row>
    <row r="3154" spans="11:11" x14ac:dyDescent="0.25">
      <c r="K3154" s="35"/>
    </row>
    <row r="3155" spans="11:11" x14ac:dyDescent="0.25">
      <c r="K3155" s="35"/>
    </row>
    <row r="3156" spans="11:11" x14ac:dyDescent="0.25">
      <c r="K3156" s="35"/>
    </row>
    <row r="3157" spans="11:11" x14ac:dyDescent="0.25">
      <c r="K3157" s="35"/>
    </row>
    <row r="3158" spans="11:11" x14ac:dyDescent="0.25">
      <c r="K3158" s="35"/>
    </row>
    <row r="3159" spans="11:11" x14ac:dyDescent="0.25">
      <c r="K3159" s="35"/>
    </row>
    <row r="3160" spans="11:11" x14ac:dyDescent="0.25">
      <c r="K3160" s="35"/>
    </row>
    <row r="3161" spans="11:11" x14ac:dyDescent="0.25">
      <c r="K3161" s="35"/>
    </row>
    <row r="3162" spans="11:11" x14ac:dyDescent="0.25">
      <c r="K3162" s="35"/>
    </row>
    <row r="3163" spans="11:11" x14ac:dyDescent="0.25">
      <c r="K3163" s="35"/>
    </row>
    <row r="3164" spans="11:11" x14ac:dyDescent="0.25">
      <c r="K3164" s="35"/>
    </row>
    <row r="3165" spans="11:11" x14ac:dyDescent="0.25">
      <c r="K3165" s="35"/>
    </row>
    <row r="3166" spans="11:11" x14ac:dyDescent="0.25">
      <c r="K3166" s="35"/>
    </row>
    <row r="3167" spans="11:11" x14ac:dyDescent="0.25">
      <c r="K3167" s="35"/>
    </row>
    <row r="3168" spans="11:11" x14ac:dyDescent="0.25">
      <c r="K3168" s="35"/>
    </row>
    <row r="3169" spans="11:11" x14ac:dyDescent="0.25">
      <c r="K3169" s="35"/>
    </row>
    <row r="3170" spans="11:11" x14ac:dyDescent="0.25">
      <c r="K3170" s="35"/>
    </row>
    <row r="3171" spans="11:11" x14ac:dyDescent="0.25">
      <c r="K3171" s="35"/>
    </row>
    <row r="3172" spans="11:11" x14ac:dyDescent="0.25">
      <c r="K3172" s="35"/>
    </row>
    <row r="3173" spans="11:11" x14ac:dyDescent="0.25">
      <c r="K3173" s="35"/>
    </row>
    <row r="3174" spans="11:11" x14ac:dyDescent="0.25">
      <c r="K3174" s="35"/>
    </row>
    <row r="3175" spans="11:11" x14ac:dyDescent="0.25">
      <c r="K3175" s="35"/>
    </row>
    <row r="3176" spans="11:11" x14ac:dyDescent="0.25">
      <c r="K3176" s="35"/>
    </row>
    <row r="3177" spans="11:11" x14ac:dyDescent="0.25">
      <c r="K3177" s="35"/>
    </row>
    <row r="3178" spans="11:11" x14ac:dyDescent="0.25">
      <c r="K3178" s="35"/>
    </row>
    <row r="3179" spans="11:11" x14ac:dyDescent="0.25">
      <c r="K3179" s="35"/>
    </row>
    <row r="3180" spans="11:11" x14ac:dyDescent="0.25">
      <c r="K3180" s="35"/>
    </row>
    <row r="3181" spans="11:11" x14ac:dyDescent="0.25">
      <c r="K3181" s="35"/>
    </row>
    <row r="3182" spans="11:11" x14ac:dyDescent="0.25">
      <c r="K3182" s="35"/>
    </row>
    <row r="3183" spans="11:11" x14ac:dyDescent="0.25">
      <c r="K3183" s="35"/>
    </row>
    <row r="3184" spans="11:11" x14ac:dyDescent="0.25">
      <c r="K3184" s="35"/>
    </row>
    <row r="3185" spans="11:11" x14ac:dyDescent="0.25">
      <c r="K3185" s="35"/>
    </row>
    <row r="3186" spans="11:11" x14ac:dyDescent="0.25">
      <c r="K3186" s="35"/>
    </row>
    <row r="3187" spans="11:11" x14ac:dyDescent="0.25">
      <c r="K3187" s="35"/>
    </row>
    <row r="3188" spans="11:11" x14ac:dyDescent="0.25">
      <c r="K3188" s="35"/>
    </row>
    <row r="3189" spans="11:11" x14ac:dyDescent="0.25">
      <c r="K3189" s="35"/>
    </row>
    <row r="3190" spans="11:11" x14ac:dyDescent="0.25">
      <c r="K3190" s="35"/>
    </row>
    <row r="3191" spans="11:11" x14ac:dyDescent="0.25">
      <c r="K3191" s="35"/>
    </row>
    <row r="3192" spans="11:11" x14ac:dyDescent="0.25">
      <c r="K3192" s="35"/>
    </row>
    <row r="3193" spans="11:11" x14ac:dyDescent="0.25">
      <c r="K3193" s="35"/>
    </row>
    <row r="3194" spans="11:11" x14ac:dyDescent="0.25">
      <c r="K3194" s="35"/>
    </row>
    <row r="3195" spans="11:11" x14ac:dyDescent="0.25">
      <c r="K3195" s="35"/>
    </row>
    <row r="3196" spans="11:11" x14ac:dyDescent="0.25">
      <c r="K3196" s="35"/>
    </row>
    <row r="3197" spans="11:11" x14ac:dyDescent="0.25">
      <c r="K3197" s="35"/>
    </row>
    <row r="3198" spans="11:11" x14ac:dyDescent="0.25">
      <c r="K3198" s="35"/>
    </row>
    <row r="3199" spans="11:11" x14ac:dyDescent="0.25">
      <c r="K3199" s="35"/>
    </row>
    <row r="3200" spans="11:11" x14ac:dyDescent="0.25">
      <c r="K3200" s="35"/>
    </row>
    <row r="3201" spans="11:11" x14ac:dyDescent="0.25">
      <c r="K3201" s="35"/>
    </row>
    <row r="3202" spans="11:11" x14ac:dyDescent="0.25">
      <c r="K3202" s="35"/>
    </row>
    <row r="3203" spans="11:11" x14ac:dyDescent="0.25">
      <c r="K3203" s="35"/>
    </row>
    <row r="3204" spans="11:11" x14ac:dyDescent="0.25">
      <c r="K3204" s="35"/>
    </row>
    <row r="3205" spans="11:11" x14ac:dyDescent="0.25">
      <c r="K3205" s="35"/>
    </row>
    <row r="3206" spans="11:11" x14ac:dyDescent="0.25">
      <c r="K3206" s="35"/>
    </row>
    <row r="3207" spans="11:11" x14ac:dyDescent="0.25">
      <c r="K3207" s="35"/>
    </row>
    <row r="3208" spans="11:11" x14ac:dyDescent="0.25">
      <c r="K3208" s="35"/>
    </row>
    <row r="3209" spans="11:11" x14ac:dyDescent="0.25">
      <c r="K3209" s="35"/>
    </row>
    <row r="3210" spans="11:11" x14ac:dyDescent="0.25">
      <c r="K3210" s="35"/>
    </row>
    <row r="3211" spans="11:11" x14ac:dyDescent="0.25">
      <c r="K3211" s="35"/>
    </row>
    <row r="3212" spans="11:11" x14ac:dyDescent="0.25">
      <c r="K3212" s="35"/>
    </row>
    <row r="3213" spans="11:11" x14ac:dyDescent="0.25">
      <c r="K3213" s="35"/>
    </row>
    <row r="3214" spans="11:11" x14ac:dyDescent="0.25">
      <c r="K3214" s="35"/>
    </row>
    <row r="3215" spans="11:11" x14ac:dyDescent="0.25">
      <c r="K3215" s="35"/>
    </row>
    <row r="3216" spans="11:11" x14ac:dyDescent="0.25">
      <c r="K3216" s="35"/>
    </row>
    <row r="3217" spans="11:11" x14ac:dyDescent="0.25">
      <c r="K3217" s="35"/>
    </row>
    <row r="3218" spans="11:11" x14ac:dyDescent="0.25">
      <c r="K3218" s="35"/>
    </row>
    <row r="3219" spans="11:11" x14ac:dyDescent="0.25">
      <c r="K3219" s="35"/>
    </row>
    <row r="3220" spans="11:11" x14ac:dyDescent="0.25">
      <c r="K3220" s="35"/>
    </row>
    <row r="3221" spans="11:11" x14ac:dyDescent="0.25">
      <c r="K3221" s="35"/>
    </row>
    <row r="3222" spans="11:11" x14ac:dyDescent="0.25">
      <c r="K3222" s="35"/>
    </row>
    <row r="3223" spans="11:11" x14ac:dyDescent="0.25">
      <c r="K3223" s="35"/>
    </row>
    <row r="3224" spans="11:11" x14ac:dyDescent="0.25">
      <c r="K3224" s="35"/>
    </row>
    <row r="3225" spans="11:11" x14ac:dyDescent="0.25">
      <c r="K3225" s="35"/>
    </row>
    <row r="3226" spans="11:11" x14ac:dyDescent="0.25">
      <c r="K3226" s="35"/>
    </row>
    <row r="3227" spans="11:11" x14ac:dyDescent="0.25">
      <c r="K3227" s="35"/>
    </row>
    <row r="3228" spans="11:11" x14ac:dyDescent="0.25">
      <c r="K3228" s="35"/>
    </row>
    <row r="3229" spans="11:11" x14ac:dyDescent="0.25">
      <c r="K3229" s="35"/>
    </row>
    <row r="3230" spans="11:11" x14ac:dyDescent="0.25">
      <c r="K3230" s="35"/>
    </row>
    <row r="3231" spans="11:11" x14ac:dyDescent="0.25">
      <c r="K3231" s="35"/>
    </row>
    <row r="3232" spans="11:11" x14ac:dyDescent="0.25">
      <c r="K3232" s="35"/>
    </row>
    <row r="3233" spans="11:11" x14ac:dyDescent="0.25">
      <c r="K3233" s="35"/>
    </row>
    <row r="3234" spans="11:11" x14ac:dyDescent="0.25">
      <c r="K3234" s="35"/>
    </row>
    <row r="3235" spans="11:11" x14ac:dyDescent="0.25">
      <c r="K3235" s="35"/>
    </row>
    <row r="3236" spans="11:11" x14ac:dyDescent="0.25">
      <c r="K3236" s="35"/>
    </row>
    <row r="3237" spans="11:11" x14ac:dyDescent="0.25">
      <c r="K3237" s="35"/>
    </row>
    <row r="3238" spans="11:11" x14ac:dyDescent="0.25">
      <c r="K3238" s="35"/>
    </row>
    <row r="3239" spans="11:11" x14ac:dyDescent="0.25">
      <c r="K3239" s="35"/>
    </row>
    <row r="3240" spans="11:11" x14ac:dyDescent="0.25">
      <c r="K3240" s="35"/>
    </row>
    <row r="3241" spans="11:11" x14ac:dyDescent="0.25">
      <c r="K3241" s="35"/>
    </row>
    <row r="3242" spans="11:11" x14ac:dyDescent="0.25">
      <c r="K3242" s="35"/>
    </row>
    <row r="3243" spans="11:11" x14ac:dyDescent="0.25">
      <c r="K3243" s="35"/>
    </row>
    <row r="3244" spans="11:11" x14ac:dyDescent="0.25">
      <c r="K3244" s="35"/>
    </row>
    <row r="3245" spans="11:11" x14ac:dyDescent="0.25">
      <c r="K3245" s="35"/>
    </row>
    <row r="3246" spans="11:11" x14ac:dyDescent="0.25">
      <c r="K3246" s="35"/>
    </row>
    <row r="3247" spans="11:11" x14ac:dyDescent="0.25">
      <c r="K3247" s="35"/>
    </row>
    <row r="3248" spans="11:11" x14ac:dyDescent="0.25">
      <c r="K3248" s="35"/>
    </row>
    <row r="3249" spans="11:11" x14ac:dyDescent="0.25">
      <c r="K3249" s="35"/>
    </row>
    <row r="3250" spans="11:11" x14ac:dyDescent="0.25">
      <c r="K3250" s="35"/>
    </row>
    <row r="3251" spans="11:11" x14ac:dyDescent="0.25">
      <c r="K3251" s="35"/>
    </row>
    <row r="3252" spans="11:11" x14ac:dyDescent="0.25">
      <c r="K3252" s="35"/>
    </row>
    <row r="3253" spans="11:11" x14ac:dyDescent="0.25">
      <c r="K3253" s="35"/>
    </row>
    <row r="3254" spans="11:11" x14ac:dyDescent="0.25">
      <c r="K3254" s="35"/>
    </row>
    <row r="3255" spans="11:11" x14ac:dyDescent="0.25">
      <c r="K3255" s="35"/>
    </row>
    <row r="3256" spans="11:11" x14ac:dyDescent="0.25">
      <c r="K3256" s="35"/>
    </row>
    <row r="3257" spans="11:11" x14ac:dyDescent="0.25">
      <c r="K3257" s="35"/>
    </row>
    <row r="3258" spans="11:11" x14ac:dyDescent="0.25">
      <c r="K3258" s="35"/>
    </row>
    <row r="3259" spans="11:11" x14ac:dyDescent="0.25">
      <c r="K3259" s="35"/>
    </row>
    <row r="3260" spans="11:11" x14ac:dyDescent="0.25">
      <c r="K3260" s="35"/>
    </row>
    <row r="3261" spans="11:11" x14ac:dyDescent="0.25">
      <c r="K3261" s="35"/>
    </row>
    <row r="3262" spans="11:11" x14ac:dyDescent="0.25">
      <c r="K3262" s="35"/>
    </row>
    <row r="3263" spans="11:11" x14ac:dyDescent="0.25">
      <c r="K3263" s="35"/>
    </row>
    <row r="3264" spans="11:11" x14ac:dyDescent="0.25">
      <c r="K3264" s="35"/>
    </row>
    <row r="3265" spans="11:11" x14ac:dyDescent="0.25">
      <c r="K3265" s="35"/>
    </row>
    <row r="3266" spans="11:11" x14ac:dyDescent="0.25">
      <c r="K3266" s="35"/>
    </row>
    <row r="3267" spans="11:11" x14ac:dyDescent="0.25">
      <c r="K3267" s="35"/>
    </row>
    <row r="3268" spans="11:11" x14ac:dyDescent="0.25">
      <c r="K3268" s="35"/>
    </row>
    <row r="3269" spans="11:11" x14ac:dyDescent="0.25">
      <c r="K3269" s="35"/>
    </row>
    <row r="3270" spans="11:11" x14ac:dyDescent="0.25">
      <c r="K3270" s="35"/>
    </row>
    <row r="3271" spans="11:11" x14ac:dyDescent="0.25">
      <c r="K3271" s="35"/>
    </row>
    <row r="3272" spans="11:11" x14ac:dyDescent="0.25">
      <c r="K3272" s="35"/>
    </row>
    <row r="3273" spans="11:11" x14ac:dyDescent="0.25">
      <c r="K3273" s="35"/>
    </row>
    <row r="3274" spans="11:11" x14ac:dyDescent="0.25">
      <c r="K3274" s="35"/>
    </row>
    <row r="3275" spans="11:11" x14ac:dyDescent="0.25">
      <c r="K3275" s="35"/>
    </row>
    <row r="3276" spans="11:11" x14ac:dyDescent="0.25">
      <c r="K3276" s="35"/>
    </row>
    <row r="3277" spans="11:11" x14ac:dyDescent="0.25">
      <c r="K3277" s="35"/>
    </row>
    <row r="3278" spans="11:11" x14ac:dyDescent="0.25">
      <c r="K3278" s="35"/>
    </row>
    <row r="3279" spans="11:11" x14ac:dyDescent="0.25">
      <c r="K3279" s="35"/>
    </row>
    <row r="3280" spans="11:11" x14ac:dyDescent="0.25">
      <c r="K3280" s="35"/>
    </row>
    <row r="3281" spans="11:11" x14ac:dyDescent="0.25">
      <c r="K3281" s="35"/>
    </row>
    <row r="3282" spans="11:11" x14ac:dyDescent="0.25">
      <c r="K3282" s="35"/>
    </row>
    <row r="3283" spans="11:11" x14ac:dyDescent="0.25">
      <c r="K3283" s="35"/>
    </row>
    <row r="3284" spans="11:11" x14ac:dyDescent="0.25">
      <c r="K3284" s="35"/>
    </row>
    <row r="3285" spans="11:11" x14ac:dyDescent="0.25">
      <c r="K3285" s="35"/>
    </row>
    <row r="3286" spans="11:11" x14ac:dyDescent="0.25">
      <c r="K3286" s="35"/>
    </row>
    <row r="3287" spans="11:11" x14ac:dyDescent="0.25">
      <c r="K3287" s="35"/>
    </row>
    <row r="3288" spans="11:11" x14ac:dyDescent="0.25">
      <c r="K3288" s="35"/>
    </row>
    <row r="3289" spans="11:11" x14ac:dyDescent="0.25">
      <c r="K3289" s="35"/>
    </row>
    <row r="3290" spans="11:11" x14ac:dyDescent="0.25">
      <c r="K3290" s="35"/>
    </row>
    <row r="3291" spans="11:11" x14ac:dyDescent="0.25">
      <c r="K3291" s="35"/>
    </row>
    <row r="3292" spans="11:11" x14ac:dyDescent="0.25">
      <c r="K3292" s="35"/>
    </row>
    <row r="3293" spans="11:11" x14ac:dyDescent="0.25">
      <c r="K3293" s="35"/>
    </row>
    <row r="3294" spans="11:11" x14ac:dyDescent="0.25">
      <c r="K3294" s="35"/>
    </row>
    <row r="3295" spans="11:11" x14ac:dyDescent="0.25">
      <c r="K3295" s="35"/>
    </row>
    <row r="3296" spans="11:11" x14ac:dyDescent="0.25">
      <c r="K3296" s="35"/>
    </row>
    <row r="3297" spans="11:11" x14ac:dyDescent="0.25">
      <c r="K3297" s="35"/>
    </row>
    <row r="3298" spans="11:11" x14ac:dyDescent="0.25">
      <c r="K3298" s="35"/>
    </row>
    <row r="3299" spans="11:11" x14ac:dyDescent="0.25">
      <c r="K3299" s="35"/>
    </row>
    <row r="3300" spans="11:11" x14ac:dyDescent="0.25">
      <c r="K3300" s="35"/>
    </row>
    <row r="3301" spans="11:11" x14ac:dyDescent="0.25">
      <c r="K3301" s="35"/>
    </row>
    <row r="3302" spans="11:11" x14ac:dyDescent="0.25">
      <c r="K3302" s="35"/>
    </row>
    <row r="3303" spans="11:11" x14ac:dyDescent="0.25">
      <c r="K3303" s="35"/>
    </row>
    <row r="3304" spans="11:11" x14ac:dyDescent="0.25">
      <c r="K3304" s="35"/>
    </row>
    <row r="3305" spans="11:11" x14ac:dyDescent="0.25">
      <c r="K3305" s="35"/>
    </row>
    <row r="3306" spans="11:11" x14ac:dyDescent="0.25">
      <c r="K3306" s="35"/>
    </row>
    <row r="3307" spans="11:11" x14ac:dyDescent="0.25">
      <c r="K3307" s="35"/>
    </row>
    <row r="3308" spans="11:11" x14ac:dyDescent="0.25">
      <c r="K3308" s="35"/>
    </row>
    <row r="3309" spans="11:11" x14ac:dyDescent="0.25">
      <c r="K3309" s="35"/>
    </row>
    <row r="3310" spans="11:11" x14ac:dyDescent="0.25">
      <c r="K3310" s="35"/>
    </row>
    <row r="3311" spans="11:11" x14ac:dyDescent="0.25">
      <c r="K3311" s="35"/>
    </row>
    <row r="3312" spans="11:11" x14ac:dyDescent="0.25">
      <c r="K3312" s="35"/>
    </row>
    <row r="3313" spans="11:11" x14ac:dyDescent="0.25">
      <c r="K3313" s="35"/>
    </row>
    <row r="3314" spans="11:11" x14ac:dyDescent="0.25">
      <c r="K3314" s="35"/>
    </row>
    <row r="3315" spans="11:11" x14ac:dyDescent="0.25">
      <c r="K3315" s="35"/>
    </row>
    <row r="3316" spans="11:11" x14ac:dyDescent="0.25">
      <c r="K3316" s="35"/>
    </row>
    <row r="3317" spans="11:11" x14ac:dyDescent="0.25">
      <c r="K3317" s="35"/>
    </row>
    <row r="3318" spans="11:11" x14ac:dyDescent="0.25">
      <c r="K3318" s="35"/>
    </row>
    <row r="3319" spans="11:11" x14ac:dyDescent="0.25">
      <c r="K3319" s="35"/>
    </row>
    <row r="3320" spans="11:11" x14ac:dyDescent="0.25">
      <c r="K3320" s="35"/>
    </row>
    <row r="3321" spans="11:11" x14ac:dyDescent="0.25">
      <c r="K3321" s="35"/>
    </row>
    <row r="3322" spans="11:11" x14ac:dyDescent="0.25">
      <c r="K3322" s="35"/>
    </row>
    <row r="3323" spans="11:11" x14ac:dyDescent="0.25">
      <c r="K3323" s="35"/>
    </row>
    <row r="3324" spans="11:11" x14ac:dyDescent="0.25">
      <c r="K3324" s="35"/>
    </row>
    <row r="3325" spans="11:11" x14ac:dyDescent="0.25">
      <c r="K3325" s="35"/>
    </row>
    <row r="3326" spans="11:11" x14ac:dyDescent="0.25">
      <c r="K3326" s="35"/>
    </row>
    <row r="3327" spans="11:11" x14ac:dyDescent="0.25">
      <c r="K3327" s="35"/>
    </row>
    <row r="3328" spans="11:11" x14ac:dyDescent="0.25">
      <c r="K3328" s="35"/>
    </row>
    <row r="3329" spans="11:11" x14ac:dyDescent="0.25">
      <c r="K3329" s="35"/>
    </row>
    <row r="3330" spans="11:11" x14ac:dyDescent="0.25">
      <c r="K3330" s="35"/>
    </row>
    <row r="3331" spans="11:11" x14ac:dyDescent="0.25">
      <c r="K3331" s="35"/>
    </row>
    <row r="3332" spans="11:11" x14ac:dyDescent="0.25">
      <c r="K3332" s="35"/>
    </row>
    <row r="3333" spans="11:11" x14ac:dyDescent="0.25">
      <c r="K3333" s="35"/>
    </row>
    <row r="3334" spans="11:11" x14ac:dyDescent="0.25">
      <c r="K3334" s="35"/>
    </row>
    <row r="3335" spans="11:11" x14ac:dyDescent="0.25">
      <c r="K3335" s="35"/>
    </row>
    <row r="3336" spans="11:11" x14ac:dyDescent="0.25">
      <c r="K3336" s="35"/>
    </row>
    <row r="3337" spans="11:11" x14ac:dyDescent="0.25">
      <c r="K3337" s="35"/>
    </row>
  </sheetData>
  <mergeCells count="2">
    <mergeCell ref="B1:D1"/>
    <mergeCell ref="E1:K1"/>
  </mergeCells>
  <pageMargins left="0.70866141732283472" right="0.70866141732283472" top="0.74803149606299213" bottom="0.74803149606299213" header="0.31496062992125984" footer="0.31496062992125984"/>
  <pageSetup paperSize="9" scale="78" fitToWidth="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
  <sheetViews>
    <sheetView tabSelected="1" topLeftCell="K1" zoomScale="85" zoomScaleNormal="85" workbookViewId="0">
      <selection activeCell="T42" sqref="T42"/>
    </sheetView>
  </sheetViews>
  <sheetFormatPr defaultRowHeight="15" x14ac:dyDescent="0.25"/>
  <cols>
    <col min="4" max="4" width="15.28515625" bestFit="1" customWidth="1"/>
    <col min="12" max="12" width="18.42578125" bestFit="1" customWidth="1"/>
    <col min="13" max="13" width="20.7109375" bestFit="1" customWidth="1"/>
  </cols>
  <sheetData>
    <row r="1" spans="1:17" ht="18.75" x14ac:dyDescent="0.3">
      <c r="A1" s="54" t="s">
        <v>95</v>
      </c>
      <c r="B1" s="58" t="s">
        <v>111</v>
      </c>
      <c r="C1" s="58" t="s">
        <v>112</v>
      </c>
      <c r="D1" s="58" t="s">
        <v>113</v>
      </c>
      <c r="E1" s="55" t="s">
        <v>100</v>
      </c>
      <c r="F1" s="55" t="s">
        <v>101</v>
      </c>
      <c r="G1" s="55" t="s">
        <v>102</v>
      </c>
      <c r="H1" s="55" t="s">
        <v>103</v>
      </c>
      <c r="J1" s="65" t="s">
        <v>121</v>
      </c>
      <c r="L1" t="s">
        <v>124</v>
      </c>
      <c r="M1" t="s">
        <v>125</v>
      </c>
      <c r="N1" s="52" t="s">
        <v>100</v>
      </c>
      <c r="O1" s="52" t="s">
        <v>101</v>
      </c>
      <c r="P1" s="52" t="s">
        <v>102</v>
      </c>
      <c r="Q1" s="52" t="s">
        <v>103</v>
      </c>
    </row>
    <row r="2" spans="1:17" x14ac:dyDescent="0.25">
      <c r="A2">
        <v>1</v>
      </c>
      <c r="B2" s="59">
        <v>25</v>
      </c>
      <c r="C2" s="59">
        <v>10</v>
      </c>
      <c r="D2" s="59">
        <v>0.5</v>
      </c>
      <c r="E2" s="41">
        <v>20.661217386415228</v>
      </c>
      <c r="F2" s="41">
        <v>4.029281654621979</v>
      </c>
      <c r="G2" s="41">
        <v>55.546025137139395</v>
      </c>
      <c r="H2" s="41">
        <v>19.763475821823398</v>
      </c>
      <c r="J2">
        <v>1</v>
      </c>
      <c r="K2" s="59">
        <v>25</v>
      </c>
      <c r="L2" s="59">
        <v>10</v>
      </c>
      <c r="M2" s="59">
        <v>0.5</v>
      </c>
      <c r="N2" s="41">
        <v>20.661217386415228</v>
      </c>
      <c r="O2" s="41">
        <v>4.029281654621979</v>
      </c>
      <c r="P2" s="41">
        <v>55.546025137139395</v>
      </c>
      <c r="Q2" s="41">
        <v>19.763475821823398</v>
      </c>
    </row>
    <row r="3" spans="1:17" x14ac:dyDescent="0.25">
      <c r="A3">
        <v>2</v>
      </c>
      <c r="B3" s="59">
        <v>30</v>
      </c>
      <c r="C3" s="59">
        <v>10</v>
      </c>
      <c r="D3" s="59">
        <v>0.5</v>
      </c>
      <c r="E3" s="41">
        <v>17.870779777919694</v>
      </c>
      <c r="F3" s="41">
        <v>3.6337385122443928</v>
      </c>
      <c r="G3" s="41">
        <v>62.215483489730396</v>
      </c>
      <c r="H3" s="41">
        <v>16.279998220105515</v>
      </c>
      <c r="J3">
        <v>10</v>
      </c>
      <c r="K3" s="59">
        <v>25</v>
      </c>
      <c r="L3" s="59">
        <v>10</v>
      </c>
      <c r="M3" s="59">
        <v>1</v>
      </c>
      <c r="N3" s="41">
        <v>18.952583073835733</v>
      </c>
      <c r="O3" s="41">
        <v>0.36558584139958744</v>
      </c>
      <c r="P3" s="41">
        <v>60.485030242122619</v>
      </c>
      <c r="Q3" s="41">
        <v>20.196800842642066</v>
      </c>
    </row>
    <row r="4" spans="1:17" x14ac:dyDescent="0.25">
      <c r="A4">
        <v>3</v>
      </c>
      <c r="B4" s="59">
        <v>35</v>
      </c>
      <c r="C4" s="59">
        <v>10</v>
      </c>
      <c r="D4" s="59">
        <v>0.5</v>
      </c>
      <c r="E4" s="41">
        <v>18.982532859661621</v>
      </c>
      <c r="F4" s="41">
        <v>7.7427118358241662</v>
      </c>
      <c r="G4" s="41">
        <v>52.04287099674918</v>
      </c>
      <c r="H4" s="41">
        <v>21.231884307765046</v>
      </c>
      <c r="J4">
        <v>19</v>
      </c>
      <c r="K4" s="59">
        <v>25</v>
      </c>
      <c r="L4" s="59">
        <v>10</v>
      </c>
      <c r="M4" s="59">
        <v>1.5</v>
      </c>
      <c r="N4" s="41">
        <v>17.4403223121687</v>
      </c>
      <c r="O4" s="41">
        <v>3.326552529175264</v>
      </c>
      <c r="P4" s="41">
        <v>60.895882810471491</v>
      </c>
      <c r="Q4" s="41">
        <v>18.337242348184557</v>
      </c>
    </row>
    <row r="5" spans="1:17" x14ac:dyDescent="0.25">
      <c r="A5">
        <v>4</v>
      </c>
      <c r="B5" s="59">
        <v>25</v>
      </c>
      <c r="C5" s="59">
        <v>20</v>
      </c>
      <c r="D5" s="59">
        <v>0.5</v>
      </c>
      <c r="E5" s="41">
        <v>21.478463310194247</v>
      </c>
      <c r="F5" s="41">
        <v>5.1783318828590899</v>
      </c>
      <c r="G5" s="41">
        <v>53.718681171645102</v>
      </c>
      <c r="H5" s="41">
        <v>19.624523635301554</v>
      </c>
      <c r="J5">
        <v>4</v>
      </c>
      <c r="K5" s="59">
        <v>25</v>
      </c>
      <c r="L5" s="59">
        <v>20</v>
      </c>
      <c r="M5" s="59">
        <v>0.5</v>
      </c>
      <c r="N5" s="41">
        <v>21.478463310194247</v>
      </c>
      <c r="O5" s="41">
        <v>5.1783318828590899</v>
      </c>
      <c r="P5" s="41">
        <v>53.718681171645102</v>
      </c>
      <c r="Q5" s="41">
        <v>19.624523635301554</v>
      </c>
    </row>
    <row r="6" spans="1:17" x14ac:dyDescent="0.25">
      <c r="A6">
        <v>5</v>
      </c>
      <c r="B6" s="59">
        <v>30</v>
      </c>
      <c r="C6" s="59">
        <v>20</v>
      </c>
      <c r="D6" s="59">
        <v>0.5</v>
      </c>
      <c r="E6" s="41">
        <v>23.078170004048708</v>
      </c>
      <c r="F6" s="41">
        <v>5.0049995341501621</v>
      </c>
      <c r="G6" s="41">
        <v>53.854839733606084</v>
      </c>
      <c r="H6" s="41">
        <v>18.061990728195042</v>
      </c>
      <c r="J6">
        <v>13</v>
      </c>
      <c r="K6" s="59">
        <v>25</v>
      </c>
      <c r="L6" s="59">
        <v>20</v>
      </c>
      <c r="M6" s="59">
        <v>1</v>
      </c>
      <c r="N6" s="41">
        <v>22.260055510768385</v>
      </c>
      <c r="O6" s="41">
        <v>4.6650781792776437</v>
      </c>
      <c r="P6" s="41">
        <v>52.569679421742585</v>
      </c>
      <c r="Q6" s="41">
        <v>20.50518688821138</v>
      </c>
    </row>
    <row r="7" spans="1:17" x14ac:dyDescent="0.25">
      <c r="A7">
        <v>6</v>
      </c>
      <c r="B7" s="59">
        <v>35</v>
      </c>
      <c r="C7" s="59">
        <v>20</v>
      </c>
      <c r="D7" s="59">
        <v>0.5</v>
      </c>
      <c r="E7" s="41">
        <v>19.990730850079363</v>
      </c>
      <c r="F7" s="41">
        <v>4.2043948598853476</v>
      </c>
      <c r="G7" s="41">
        <v>52.56068906063863</v>
      </c>
      <c r="H7" s="41">
        <v>23.244185229396653</v>
      </c>
      <c r="J7">
        <v>22</v>
      </c>
      <c r="K7" s="59">
        <v>25</v>
      </c>
      <c r="L7" s="59">
        <v>20</v>
      </c>
      <c r="M7" s="59">
        <v>1.5</v>
      </c>
      <c r="N7" s="41">
        <v>19.604463336487296</v>
      </c>
      <c r="O7" s="41">
        <v>4.1046356832528472</v>
      </c>
      <c r="P7" s="41">
        <v>57.239292886815804</v>
      </c>
      <c r="Q7" s="41">
        <v>19.051608093444049</v>
      </c>
    </row>
    <row r="8" spans="1:17" x14ac:dyDescent="0.25">
      <c r="A8">
        <v>7</v>
      </c>
      <c r="B8" s="59">
        <v>25</v>
      </c>
      <c r="C8" s="59">
        <v>30</v>
      </c>
      <c r="D8" s="59">
        <v>0.5</v>
      </c>
      <c r="E8" s="41">
        <v>21.917361018335342</v>
      </c>
      <c r="F8" s="41">
        <v>4.0700380476400522</v>
      </c>
      <c r="G8" s="41">
        <v>55.078049156902409</v>
      </c>
      <c r="H8" s="41">
        <v>18.934551777122188</v>
      </c>
      <c r="J8">
        <v>7</v>
      </c>
      <c r="K8" s="59">
        <v>25</v>
      </c>
      <c r="L8" s="59">
        <v>30</v>
      </c>
      <c r="M8" s="59">
        <v>0.5</v>
      </c>
      <c r="N8" s="41">
        <v>21.917361018335342</v>
      </c>
      <c r="O8" s="41">
        <v>4.0700380476400522</v>
      </c>
      <c r="P8" s="41">
        <v>55.078049156902409</v>
      </c>
      <c r="Q8" s="41">
        <v>18.934551777122188</v>
      </c>
    </row>
    <row r="9" spans="1:17" x14ac:dyDescent="0.25">
      <c r="A9">
        <v>8</v>
      </c>
      <c r="B9" s="59">
        <v>30</v>
      </c>
      <c r="C9" s="59">
        <v>30</v>
      </c>
      <c r="D9" s="59">
        <v>0.5</v>
      </c>
      <c r="E9" s="41">
        <v>21.969002589687971</v>
      </c>
      <c r="F9" s="41">
        <v>4.9428262968099483</v>
      </c>
      <c r="G9" s="41">
        <v>52.681699596101751</v>
      </c>
      <c r="H9" s="41">
        <v>20.406471517400348</v>
      </c>
      <c r="J9">
        <v>16</v>
      </c>
      <c r="K9" s="59">
        <v>25</v>
      </c>
      <c r="L9" s="59">
        <v>30</v>
      </c>
      <c r="M9" s="59">
        <v>1</v>
      </c>
      <c r="N9" s="41">
        <v>22.136033883855973</v>
      </c>
      <c r="O9" s="41">
        <v>5.3435470452769396</v>
      </c>
      <c r="P9" s="41">
        <v>50.302153033847716</v>
      </c>
      <c r="Q9" s="41">
        <v>22.218266037019365</v>
      </c>
    </row>
    <row r="10" spans="1:17" x14ac:dyDescent="0.25">
      <c r="A10">
        <v>9</v>
      </c>
      <c r="B10" s="59">
        <v>35</v>
      </c>
      <c r="C10" s="59">
        <v>30</v>
      </c>
      <c r="D10" s="59">
        <v>0.5</v>
      </c>
      <c r="E10" s="41">
        <v>18.997505502613031</v>
      </c>
      <c r="F10" s="41">
        <v>4.2895139209421806</v>
      </c>
      <c r="G10" s="41">
        <v>53.209608632884517</v>
      </c>
      <c r="H10" s="41">
        <v>23.503371943560275</v>
      </c>
      <c r="J10">
        <v>25</v>
      </c>
      <c r="K10" s="59">
        <v>25</v>
      </c>
      <c r="L10" s="59">
        <v>30</v>
      </c>
      <c r="M10" s="59">
        <v>1.5</v>
      </c>
      <c r="N10" s="41">
        <v>20.919952029126428</v>
      </c>
      <c r="O10" s="41">
        <v>4.5444861170736086</v>
      </c>
      <c r="P10" s="41">
        <v>55.632457282195546</v>
      </c>
      <c r="Q10" s="41">
        <v>18.903104571604427</v>
      </c>
    </row>
    <row r="11" spans="1:17" x14ac:dyDescent="0.25">
      <c r="A11">
        <v>10</v>
      </c>
      <c r="B11" s="59">
        <v>25</v>
      </c>
      <c r="C11" s="59">
        <v>10</v>
      </c>
      <c r="D11" s="59">
        <v>1</v>
      </c>
      <c r="E11" s="41">
        <v>18.952583073835733</v>
      </c>
      <c r="F11" s="41">
        <v>0.36558584139958744</v>
      </c>
      <c r="G11" s="41">
        <v>60.485030242122619</v>
      </c>
      <c r="H11" s="41">
        <v>20.196800842642066</v>
      </c>
    </row>
    <row r="12" spans="1:17" ht="18.75" x14ac:dyDescent="0.3">
      <c r="A12">
        <v>11</v>
      </c>
      <c r="B12" s="59">
        <v>30</v>
      </c>
      <c r="C12" s="59">
        <v>10</v>
      </c>
      <c r="D12" s="59">
        <v>1</v>
      </c>
      <c r="E12" s="41">
        <v>16.622272159576184</v>
      </c>
      <c r="F12" s="41">
        <v>2.9152959332850226</v>
      </c>
      <c r="G12" s="41">
        <v>66.60424620890474</v>
      </c>
      <c r="H12" s="41">
        <v>13.858185698234058</v>
      </c>
      <c r="J12" s="65" t="s">
        <v>122</v>
      </c>
    </row>
    <row r="13" spans="1:17" x14ac:dyDescent="0.25">
      <c r="A13">
        <v>12</v>
      </c>
      <c r="B13" s="59">
        <v>35</v>
      </c>
      <c r="C13" s="59">
        <v>10</v>
      </c>
      <c r="D13" s="59">
        <v>1</v>
      </c>
      <c r="E13" s="41">
        <v>18.182912623044984</v>
      </c>
      <c r="F13" s="41">
        <v>4.3243665431695399</v>
      </c>
      <c r="G13" s="41">
        <v>50.299984234770633</v>
      </c>
      <c r="H13" s="41">
        <v>27.19273659901485</v>
      </c>
      <c r="J13">
        <v>2</v>
      </c>
      <c r="K13" s="59">
        <v>30</v>
      </c>
      <c r="L13" s="59">
        <v>10</v>
      </c>
      <c r="M13" s="59">
        <v>0.5</v>
      </c>
      <c r="N13" s="41">
        <v>17.870779777919694</v>
      </c>
      <c r="O13" s="41">
        <v>3.6337385122443928</v>
      </c>
      <c r="P13" s="41">
        <v>62.215483489730396</v>
      </c>
      <c r="Q13" s="41">
        <v>16.279998220105515</v>
      </c>
    </row>
    <row r="14" spans="1:17" x14ac:dyDescent="0.25">
      <c r="A14">
        <v>13</v>
      </c>
      <c r="B14" s="59">
        <v>25</v>
      </c>
      <c r="C14" s="59">
        <v>20</v>
      </c>
      <c r="D14" s="59">
        <v>1</v>
      </c>
      <c r="E14" s="41">
        <v>22.260055510768385</v>
      </c>
      <c r="F14" s="41">
        <v>4.6650781792776437</v>
      </c>
      <c r="G14" s="41">
        <v>52.569679421742585</v>
      </c>
      <c r="H14" s="41">
        <v>20.50518688821138</v>
      </c>
      <c r="J14">
        <v>11</v>
      </c>
      <c r="K14" s="59">
        <v>30</v>
      </c>
      <c r="L14" s="59">
        <v>10</v>
      </c>
      <c r="M14" s="59">
        <v>1</v>
      </c>
      <c r="N14" s="41">
        <v>16.622272159576184</v>
      </c>
      <c r="O14" s="41">
        <v>2.9152959332850226</v>
      </c>
      <c r="P14" s="41">
        <v>66.60424620890474</v>
      </c>
      <c r="Q14" s="41">
        <v>13.858185698234058</v>
      </c>
    </row>
    <row r="15" spans="1:17" x14ac:dyDescent="0.25">
      <c r="A15">
        <v>14</v>
      </c>
      <c r="B15" s="59">
        <v>30</v>
      </c>
      <c r="C15" s="59">
        <v>20</v>
      </c>
      <c r="D15" s="59">
        <v>1</v>
      </c>
      <c r="E15" s="41">
        <v>19.032838135875092</v>
      </c>
      <c r="F15" s="41">
        <v>4.5840303062455696</v>
      </c>
      <c r="G15" s="41">
        <v>58.52824535080714</v>
      </c>
      <c r="H15" s="41">
        <v>17.854886207072195</v>
      </c>
      <c r="J15">
        <v>20</v>
      </c>
      <c r="K15" s="59">
        <v>30</v>
      </c>
      <c r="L15" s="59">
        <v>10</v>
      </c>
      <c r="M15" s="59">
        <v>1.5</v>
      </c>
      <c r="N15" s="41">
        <v>16.871298217228496</v>
      </c>
      <c r="O15" s="41">
        <v>2.668895804813546</v>
      </c>
      <c r="P15" s="41">
        <v>67.288499491102442</v>
      </c>
      <c r="Q15" s="41">
        <v>13.171306486855524</v>
      </c>
    </row>
    <row r="16" spans="1:17" x14ac:dyDescent="0.25">
      <c r="A16">
        <v>15</v>
      </c>
      <c r="B16" s="59">
        <v>35</v>
      </c>
      <c r="C16" s="59">
        <v>20</v>
      </c>
      <c r="D16" s="59">
        <v>1</v>
      </c>
      <c r="E16" s="41">
        <v>16.352330511620874</v>
      </c>
      <c r="F16" s="41">
        <v>2.5559221769873264</v>
      </c>
      <c r="G16" s="41">
        <v>58.926012155415819</v>
      </c>
      <c r="H16" s="41">
        <v>22.16573515597598</v>
      </c>
      <c r="J16">
        <v>5</v>
      </c>
      <c r="K16" s="59">
        <v>30</v>
      </c>
      <c r="L16" s="59">
        <v>20</v>
      </c>
      <c r="M16" s="59">
        <v>0.5</v>
      </c>
      <c r="N16" s="41">
        <v>23.078170004048708</v>
      </c>
      <c r="O16" s="41">
        <v>5.0049995341501621</v>
      </c>
      <c r="P16" s="41">
        <v>53.854839733606084</v>
      </c>
      <c r="Q16" s="41">
        <v>18.061990728195042</v>
      </c>
    </row>
    <row r="17" spans="1:17" x14ac:dyDescent="0.25">
      <c r="A17">
        <v>16</v>
      </c>
      <c r="B17" s="59">
        <v>25</v>
      </c>
      <c r="C17" s="59">
        <v>30</v>
      </c>
      <c r="D17" s="59">
        <v>1</v>
      </c>
      <c r="E17" s="41">
        <v>22.136033883855973</v>
      </c>
      <c r="F17" s="41">
        <v>5.3435470452769396</v>
      </c>
      <c r="G17" s="41">
        <v>50.302153033847716</v>
      </c>
      <c r="H17" s="41">
        <v>22.218266037019365</v>
      </c>
      <c r="J17">
        <v>14</v>
      </c>
      <c r="K17" s="59">
        <v>30</v>
      </c>
      <c r="L17" s="59">
        <v>20</v>
      </c>
      <c r="M17" s="59">
        <v>1</v>
      </c>
      <c r="N17" s="41">
        <v>19.032838135875092</v>
      </c>
      <c r="O17" s="41">
        <v>4.5840303062455696</v>
      </c>
      <c r="P17" s="41">
        <v>58.52824535080714</v>
      </c>
      <c r="Q17" s="41">
        <v>17.854886207072195</v>
      </c>
    </row>
    <row r="18" spans="1:17" x14ac:dyDescent="0.25">
      <c r="A18">
        <v>17</v>
      </c>
      <c r="B18" s="59">
        <v>30</v>
      </c>
      <c r="C18" s="59">
        <v>30</v>
      </c>
      <c r="D18" s="59">
        <v>1</v>
      </c>
      <c r="E18" s="41">
        <v>19.668394786381334</v>
      </c>
      <c r="F18" s="41">
        <v>3.7020793924720219</v>
      </c>
      <c r="G18" s="41">
        <v>56.770950196015505</v>
      </c>
      <c r="H18" s="41">
        <v>19.858575625131135</v>
      </c>
      <c r="J18">
        <v>28</v>
      </c>
      <c r="K18" s="59">
        <v>30</v>
      </c>
      <c r="L18" s="59">
        <v>20</v>
      </c>
      <c r="M18" s="59">
        <v>1.5</v>
      </c>
      <c r="N18" s="41">
        <v>18.270012009476972</v>
      </c>
      <c r="O18" s="41">
        <v>4.273798314339448</v>
      </c>
      <c r="P18" s="41">
        <v>61.410173939740453</v>
      </c>
      <c r="Q18" s="41">
        <v>16.046015736443124</v>
      </c>
    </row>
    <row r="19" spans="1:17" x14ac:dyDescent="0.25">
      <c r="A19">
        <v>18</v>
      </c>
      <c r="B19" s="59">
        <v>35</v>
      </c>
      <c r="C19" s="59">
        <v>30</v>
      </c>
      <c r="D19" s="59">
        <v>1</v>
      </c>
      <c r="E19" s="41">
        <v>19.575731330945175</v>
      </c>
      <c r="F19" s="41">
        <v>7.7628484768750869</v>
      </c>
      <c r="G19" s="41">
        <v>47.611948713025456</v>
      </c>
      <c r="H19" s="41">
        <v>25.049471479154295</v>
      </c>
      <c r="J19">
        <v>29</v>
      </c>
      <c r="K19" s="59">
        <v>30</v>
      </c>
      <c r="L19" s="59">
        <v>30</v>
      </c>
      <c r="M19" s="59">
        <v>0.5</v>
      </c>
      <c r="N19" s="41">
        <v>21.969002589687971</v>
      </c>
      <c r="O19" s="41">
        <v>4.9428262968099483</v>
      </c>
      <c r="P19" s="41">
        <v>52.681699596101751</v>
      </c>
      <c r="Q19" s="41">
        <v>20.406471517400348</v>
      </c>
    </row>
    <row r="20" spans="1:17" x14ac:dyDescent="0.25">
      <c r="A20">
        <v>19</v>
      </c>
      <c r="B20" s="59">
        <v>25</v>
      </c>
      <c r="C20" s="59">
        <v>10</v>
      </c>
      <c r="D20" s="59">
        <v>1.5</v>
      </c>
      <c r="E20" s="41">
        <v>17.4403223121687</v>
      </c>
      <c r="F20" s="41">
        <v>3.326552529175264</v>
      </c>
      <c r="G20" s="41">
        <v>60.895882810471491</v>
      </c>
      <c r="H20" s="41">
        <v>18.337242348184557</v>
      </c>
      <c r="J20">
        <v>30</v>
      </c>
      <c r="K20" s="59">
        <v>30</v>
      </c>
      <c r="L20" s="59">
        <v>30</v>
      </c>
      <c r="M20" s="59">
        <v>1</v>
      </c>
      <c r="N20" s="41">
        <v>19.668394786381334</v>
      </c>
      <c r="O20" s="41">
        <v>3.7020793924720219</v>
      </c>
      <c r="P20" s="41">
        <v>56.770950196015505</v>
      </c>
      <c r="Q20" s="41">
        <v>19.858575625131135</v>
      </c>
    </row>
    <row r="21" spans="1:17" x14ac:dyDescent="0.25">
      <c r="A21">
        <v>20</v>
      </c>
      <c r="B21" s="59">
        <v>30</v>
      </c>
      <c r="C21" s="59">
        <v>10</v>
      </c>
      <c r="D21" s="59">
        <v>1.5</v>
      </c>
      <c r="E21" s="41">
        <v>16.871298217228496</v>
      </c>
      <c r="F21" s="41">
        <v>2.668895804813546</v>
      </c>
      <c r="G21" s="41">
        <v>67.288499491102442</v>
      </c>
      <c r="H21" s="41">
        <v>13.171306486855524</v>
      </c>
      <c r="J21">
        <v>23</v>
      </c>
      <c r="K21" s="59">
        <v>30</v>
      </c>
      <c r="L21" s="59">
        <v>30</v>
      </c>
      <c r="M21" s="59">
        <v>1.5</v>
      </c>
      <c r="N21" s="41">
        <v>18.892959348710704</v>
      </c>
      <c r="O21" s="41">
        <v>3.3307022788609073</v>
      </c>
      <c r="P21" s="41">
        <v>57.484397206998636</v>
      </c>
      <c r="Q21" s="41">
        <v>20.291941165429755</v>
      </c>
    </row>
    <row r="22" spans="1:17" x14ac:dyDescent="0.25">
      <c r="A22">
        <v>21</v>
      </c>
      <c r="B22" s="59">
        <v>35</v>
      </c>
      <c r="C22" s="59">
        <v>10</v>
      </c>
      <c r="D22" s="59">
        <v>1.5</v>
      </c>
      <c r="E22" s="41">
        <v>19.20436939065176</v>
      </c>
      <c r="F22" s="41">
        <v>4.4597668588630395</v>
      </c>
      <c r="G22" s="41">
        <v>56.000239587037058</v>
      </c>
      <c r="H22" s="41">
        <v>20.335624163448145</v>
      </c>
      <c r="J22">
        <v>8</v>
      </c>
    </row>
    <row r="23" spans="1:17" x14ac:dyDescent="0.25">
      <c r="A23">
        <v>22</v>
      </c>
      <c r="B23" s="59">
        <v>25</v>
      </c>
      <c r="C23" s="59">
        <v>20</v>
      </c>
      <c r="D23" s="59">
        <v>1.5</v>
      </c>
      <c r="E23" s="41">
        <v>19.604463336487296</v>
      </c>
      <c r="F23" s="41">
        <v>4.1046356832528472</v>
      </c>
      <c r="G23" s="41">
        <v>57.239292886815804</v>
      </c>
      <c r="H23" s="41">
        <v>19.051608093444049</v>
      </c>
      <c r="J23">
        <v>17</v>
      </c>
    </row>
    <row r="24" spans="1:17" x14ac:dyDescent="0.25">
      <c r="A24">
        <v>23</v>
      </c>
      <c r="B24" s="59">
        <v>30</v>
      </c>
      <c r="C24" s="59">
        <v>20</v>
      </c>
      <c r="D24" s="59">
        <v>1.5</v>
      </c>
      <c r="E24" s="41">
        <v>18.270012009476972</v>
      </c>
      <c r="F24" s="41">
        <v>4.273798314339448</v>
      </c>
      <c r="G24" s="41">
        <v>61.410173939740453</v>
      </c>
      <c r="H24" s="41">
        <v>16.046015736443124</v>
      </c>
      <c r="J24">
        <v>26</v>
      </c>
    </row>
    <row r="25" spans="1:17" x14ac:dyDescent="0.25">
      <c r="A25">
        <v>24</v>
      </c>
      <c r="B25" s="59">
        <v>35</v>
      </c>
      <c r="C25" s="59">
        <v>20</v>
      </c>
      <c r="D25" s="59">
        <v>1.5</v>
      </c>
      <c r="E25" s="41">
        <v>16.503214121505287</v>
      </c>
      <c r="F25" s="41">
        <v>0</v>
      </c>
      <c r="G25" s="41">
        <v>62.657522046796679</v>
      </c>
      <c r="H25" s="41">
        <v>20.839263831698034</v>
      </c>
    </row>
    <row r="26" spans="1:17" ht="18.75" x14ac:dyDescent="0.3">
      <c r="A26">
        <v>25</v>
      </c>
      <c r="B26" s="59">
        <v>25</v>
      </c>
      <c r="C26" s="59">
        <v>30</v>
      </c>
      <c r="D26" s="59">
        <v>1.5</v>
      </c>
      <c r="E26" s="41">
        <v>20.919952029126428</v>
      </c>
      <c r="F26" s="41">
        <v>4.5444861170736086</v>
      </c>
      <c r="G26" s="41">
        <v>55.632457282195546</v>
      </c>
      <c r="H26" s="41">
        <v>18.903104571604427</v>
      </c>
      <c r="J26" s="65" t="s">
        <v>123</v>
      </c>
    </row>
    <row r="27" spans="1:17" x14ac:dyDescent="0.25">
      <c r="A27">
        <v>26</v>
      </c>
      <c r="B27" s="59">
        <v>30</v>
      </c>
      <c r="C27" s="59">
        <v>30</v>
      </c>
      <c r="D27" s="59">
        <v>1.5</v>
      </c>
      <c r="E27" s="41">
        <v>18.892959348710704</v>
      </c>
      <c r="F27" s="41">
        <v>3.3307022788609073</v>
      </c>
      <c r="G27" s="41">
        <v>57.484397206998636</v>
      </c>
      <c r="H27" s="41">
        <v>20.291941165429755</v>
      </c>
      <c r="J27">
        <v>3</v>
      </c>
      <c r="K27" s="59">
        <v>35</v>
      </c>
      <c r="L27" s="59">
        <v>10</v>
      </c>
      <c r="M27" s="59">
        <v>0.5</v>
      </c>
      <c r="N27" s="41">
        <v>18.982532859661621</v>
      </c>
      <c r="O27" s="41">
        <v>7.7427118358241662</v>
      </c>
      <c r="P27" s="41">
        <v>52.04287099674918</v>
      </c>
      <c r="Q27" s="41">
        <v>21.231884307765046</v>
      </c>
    </row>
    <row r="28" spans="1:17" x14ac:dyDescent="0.25">
      <c r="A28">
        <v>27</v>
      </c>
      <c r="B28" s="59">
        <v>35</v>
      </c>
      <c r="C28" s="59">
        <v>30</v>
      </c>
      <c r="D28" s="59">
        <v>1.5</v>
      </c>
      <c r="E28" s="41">
        <v>18.186436983992792</v>
      </c>
      <c r="F28" s="41">
        <v>3.2514245868315377</v>
      </c>
      <c r="G28" s="41">
        <v>56.578772373207883</v>
      </c>
      <c r="H28" s="41">
        <v>21.983366055967782</v>
      </c>
      <c r="J28">
        <v>12</v>
      </c>
      <c r="K28" s="59">
        <v>35</v>
      </c>
      <c r="L28" s="59">
        <v>10</v>
      </c>
      <c r="M28" s="59">
        <v>1</v>
      </c>
      <c r="N28" s="41">
        <v>18.182912623044984</v>
      </c>
      <c r="O28" s="41">
        <v>4.3243665431695399</v>
      </c>
      <c r="P28" s="41">
        <v>50.299984234770633</v>
      </c>
      <c r="Q28" s="41">
        <v>27.19273659901485</v>
      </c>
    </row>
    <row r="29" spans="1:17" x14ac:dyDescent="0.25">
      <c r="A29">
        <v>28</v>
      </c>
      <c r="B29" s="59">
        <v>30</v>
      </c>
      <c r="C29" s="59">
        <v>20</v>
      </c>
      <c r="D29" s="59">
        <v>1</v>
      </c>
      <c r="E29" s="41">
        <v>19.716248685185636</v>
      </c>
      <c r="F29" s="41">
        <v>3.5603612802704685</v>
      </c>
      <c r="G29" s="41">
        <v>58.435220687085184</v>
      </c>
      <c r="H29" s="41">
        <v>18.288169347458705</v>
      </c>
      <c r="J29">
        <v>21</v>
      </c>
      <c r="K29" s="59">
        <v>35</v>
      </c>
      <c r="L29" s="59">
        <v>10</v>
      </c>
      <c r="M29" s="59">
        <v>1.5</v>
      </c>
      <c r="N29" s="41">
        <v>19.20436939065176</v>
      </c>
      <c r="O29" s="41">
        <v>4.4597668588630395</v>
      </c>
      <c r="P29" s="41">
        <v>56.000239587037058</v>
      </c>
      <c r="Q29" s="41">
        <v>20.335624163448145</v>
      </c>
    </row>
    <row r="30" spans="1:17" x14ac:dyDescent="0.25">
      <c r="A30">
        <v>29</v>
      </c>
      <c r="B30" s="59">
        <v>30</v>
      </c>
      <c r="C30" s="59">
        <v>20</v>
      </c>
      <c r="D30" s="59">
        <v>1</v>
      </c>
      <c r="E30" s="41">
        <v>20.07098675783746</v>
      </c>
      <c r="F30" s="41">
        <v>4.2704389599345927</v>
      </c>
      <c r="G30" s="41">
        <v>58.497068883702141</v>
      </c>
      <c r="H30" s="41">
        <v>17.161505398525801</v>
      </c>
      <c r="J30">
        <v>6</v>
      </c>
      <c r="K30" s="59">
        <v>35</v>
      </c>
      <c r="L30" s="59">
        <v>20</v>
      </c>
      <c r="M30" s="59">
        <v>0.5</v>
      </c>
      <c r="N30" s="41">
        <v>19.990730850079363</v>
      </c>
      <c r="O30" s="41">
        <v>4.2043948598853476</v>
      </c>
      <c r="P30" s="41">
        <v>52.56068906063863</v>
      </c>
      <c r="Q30" s="41">
        <v>23.244185229396653</v>
      </c>
    </row>
    <row r="31" spans="1:17" x14ac:dyDescent="0.25">
      <c r="A31">
        <v>30</v>
      </c>
      <c r="B31" s="59">
        <v>30</v>
      </c>
      <c r="C31" s="59">
        <v>20</v>
      </c>
      <c r="D31" s="59">
        <v>1</v>
      </c>
      <c r="E31" s="41">
        <v>19.905815689246872</v>
      </c>
      <c r="F31" s="41">
        <v>4.6424000116066351</v>
      </c>
      <c r="G31" s="41">
        <v>59.029196937141059</v>
      </c>
      <c r="H31" s="41">
        <v>16.422587362005434</v>
      </c>
      <c r="J31">
        <v>15</v>
      </c>
      <c r="K31" s="59">
        <v>35</v>
      </c>
      <c r="L31" s="59">
        <v>20</v>
      </c>
      <c r="M31" s="59">
        <v>1</v>
      </c>
      <c r="N31" s="41">
        <v>16.352330511620874</v>
      </c>
      <c r="O31" s="41">
        <v>2.5559221769873264</v>
      </c>
      <c r="P31" s="41">
        <v>58.926012155415819</v>
      </c>
      <c r="Q31" s="41">
        <v>22.16573515597598</v>
      </c>
    </row>
    <row r="32" spans="1:17" x14ac:dyDescent="0.25">
      <c r="J32">
        <v>24</v>
      </c>
      <c r="K32" s="59">
        <v>35</v>
      </c>
      <c r="L32" s="59">
        <v>20</v>
      </c>
      <c r="M32" s="59">
        <v>1.5</v>
      </c>
      <c r="N32" s="41">
        <v>16.503214121505287</v>
      </c>
      <c r="O32" s="41">
        <v>0</v>
      </c>
      <c r="P32" s="41">
        <v>62.657522046796679</v>
      </c>
      <c r="Q32" s="41">
        <v>20.839263831698034</v>
      </c>
    </row>
    <row r="33" spans="10:26" x14ac:dyDescent="0.25">
      <c r="J33">
        <v>9</v>
      </c>
      <c r="K33" s="59">
        <v>35</v>
      </c>
      <c r="L33" s="59">
        <v>30</v>
      </c>
      <c r="M33" s="59">
        <v>0.5</v>
      </c>
      <c r="N33" s="41">
        <v>18.997505502613031</v>
      </c>
      <c r="O33" s="41">
        <v>4.2895139209421806</v>
      </c>
      <c r="P33" s="41">
        <v>53.209608632884517</v>
      </c>
      <c r="Q33" s="41">
        <v>23.503371943560275</v>
      </c>
      <c r="T33" s="56"/>
      <c r="U33" s="56"/>
      <c r="V33" s="56"/>
      <c r="W33" s="35"/>
      <c r="X33" s="35"/>
      <c r="Y33" s="35"/>
      <c r="Z33" s="35"/>
    </row>
    <row r="34" spans="10:26" x14ac:dyDescent="0.25">
      <c r="J34">
        <v>18</v>
      </c>
      <c r="K34" s="59">
        <v>35</v>
      </c>
      <c r="L34" s="59">
        <v>30</v>
      </c>
      <c r="M34" s="59">
        <v>1</v>
      </c>
      <c r="N34" s="41">
        <v>19.575731330945175</v>
      </c>
      <c r="O34" s="41">
        <v>7.7628484768750869</v>
      </c>
      <c r="P34" s="41">
        <v>47.611948713025456</v>
      </c>
      <c r="Q34" s="41">
        <v>25.049471479154295</v>
      </c>
    </row>
    <row r="35" spans="10:26" x14ac:dyDescent="0.25">
      <c r="J35">
        <v>27</v>
      </c>
      <c r="K35" s="59">
        <v>35</v>
      </c>
      <c r="L35" s="59">
        <v>30</v>
      </c>
      <c r="M35" s="59">
        <v>1.5</v>
      </c>
      <c r="N35" s="41">
        <v>18.186436983992792</v>
      </c>
      <c r="O35" s="41">
        <v>3.2514245868315377</v>
      </c>
      <c r="P35" s="41">
        <v>56.578772373207883</v>
      </c>
      <c r="Q35" s="41">
        <v>21.983366055967782</v>
      </c>
    </row>
  </sheetData>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Calibration</vt:lpstr>
      <vt:lpstr>Important data + Explanation</vt:lpstr>
      <vt:lpstr>FAME Profiles</vt:lpstr>
      <vt:lpstr>graphs</vt:lpstr>
    </vt:vector>
  </TitlesOfParts>
  <Company>University of Bath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Rhodri Jenkins</dc:creator>
  <cp:lastModifiedBy>cc245</cp:lastModifiedBy>
  <cp:lastPrinted>2013-12-12T13:59:13Z</cp:lastPrinted>
  <dcterms:created xsi:type="dcterms:W3CDTF">2012-04-18T13:26:13Z</dcterms:created>
  <dcterms:modified xsi:type="dcterms:W3CDTF">2015-06-15T08:27:03Z</dcterms:modified>
</cp:coreProperties>
</file>